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960" yWindow="640" windowWidth="27820" windowHeight="16840" tabRatio="500"/>
  </bookViews>
  <sheets>
    <sheet name="Blad1" sheetId="1" r:id="rId1"/>
  </sheets>
  <definedNames>
    <definedName name="_xlnm.Print_Area" localSheetId="0">Blad1!$A$31:$F$58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38" i="1"/>
  <c r="D48" i="1"/>
  <c r="D49" i="1"/>
  <c r="D51" i="1"/>
  <c r="F38" i="1"/>
  <c r="F48" i="1"/>
  <c r="F49" i="1"/>
  <c r="F42" i="1"/>
  <c r="F51" i="1"/>
  <c r="F58" i="1"/>
  <c r="D42" i="1"/>
  <c r="E33" i="1"/>
  <c r="D43" i="1"/>
  <c r="D44" i="1"/>
  <c r="F43" i="1"/>
  <c r="F45" i="1"/>
  <c r="F57" i="1"/>
  <c r="C33" i="1"/>
  <c r="F56" i="1"/>
  <c r="D56" i="1"/>
  <c r="F52" i="1"/>
  <c r="F55" i="1"/>
  <c r="D52" i="1"/>
  <c r="D55" i="1"/>
  <c r="F54" i="1"/>
  <c r="D54" i="1"/>
  <c r="F47" i="1"/>
  <c r="D47" i="1"/>
  <c r="F46" i="1"/>
  <c r="D17" i="1"/>
  <c r="F15" i="1"/>
  <c r="F26" i="1"/>
  <c r="F17" i="1"/>
  <c r="F16" i="1"/>
  <c r="E3" i="1"/>
  <c r="D14" i="1"/>
  <c r="D8" i="1"/>
  <c r="F8" i="1"/>
  <c r="D12" i="1"/>
  <c r="D13" i="1"/>
  <c r="D18" i="1"/>
  <c r="D11" i="1"/>
  <c r="D19" i="1"/>
  <c r="D21" i="1"/>
  <c r="F12" i="1"/>
  <c r="F13" i="1"/>
  <c r="F18" i="1"/>
  <c r="F19" i="1"/>
  <c r="F21" i="1"/>
  <c r="F28" i="1"/>
  <c r="F27" i="1"/>
  <c r="C3" i="1"/>
  <c r="F22" i="1"/>
  <c r="F25" i="1"/>
  <c r="F24" i="1"/>
  <c r="D26" i="1"/>
  <c r="D22" i="1"/>
  <c r="D25" i="1"/>
  <c r="D24" i="1"/>
</calcChain>
</file>

<file path=xl/sharedStrings.xml><?xml version="1.0" encoding="utf-8"?>
<sst xmlns="http://schemas.openxmlformats.org/spreadsheetml/2006/main" count="128" uniqueCount="67">
  <si>
    <t>Aanschaf</t>
  </si>
  <si>
    <t>Motorrijtuigbelasting</t>
  </si>
  <si>
    <t>Onderhoud</t>
  </si>
  <si>
    <t xml:space="preserve">Rente </t>
  </si>
  <si>
    <t xml:space="preserve">Totaal </t>
  </si>
  <si>
    <t>Banden</t>
  </si>
  <si>
    <t>Afschrijving</t>
  </si>
  <si>
    <t>Totaal zonder rente &amp; afschrijving</t>
  </si>
  <si>
    <t>km/mnd</t>
  </si>
  <si>
    <t>Benzine €/l</t>
  </si>
  <si>
    <t>ANWB</t>
  </si>
  <si>
    <t>€/km totaal</t>
  </si>
  <si>
    <t>€/km variabel</t>
  </si>
  <si>
    <t>80% Bonus Malus</t>
  </si>
  <si>
    <t>Maandkosten bij:</t>
  </si>
  <si>
    <t>Praktijkgeval:</t>
  </si>
  <si>
    <t>Privé auto</t>
  </si>
  <si>
    <t>Nieuw, aanschaffen</t>
  </si>
  <si>
    <t>In praktijk</t>
  </si>
  <si>
    <t>€ 0,016 per km</t>
  </si>
  <si>
    <t>€ 0,062 per km</t>
  </si>
  <si>
    <t xml:space="preserve">ANWB </t>
  </si>
  <si>
    <t>Bron / methode</t>
  </si>
  <si>
    <t>Lineair per jaar</t>
  </si>
  <si>
    <t xml:space="preserve">km/jaar </t>
  </si>
  <si>
    <t>€/km energie</t>
  </si>
  <si>
    <t>RDW</t>
  </si>
  <si>
    <t xml:space="preserve">e-Golf </t>
  </si>
  <si>
    <t xml:space="preserve"> Golf / e-Golf</t>
  </si>
  <si>
    <t>Golf Highline TSI 1,4 A</t>
  </si>
  <si>
    <t>Electriciteit €/kWh*</t>
  </si>
  <si>
    <t xml:space="preserve"> </t>
  </si>
  <si>
    <t>i.v.m. Tarief thuis</t>
  </si>
  <si>
    <t>Brandstofkosten/jaar</t>
  </si>
  <si>
    <t>Elektriciteit/jaar kWh</t>
  </si>
  <si>
    <t>besparing/jaar</t>
  </si>
  <si>
    <t>besparing/8jaar</t>
  </si>
  <si>
    <t>Restwaarde na 8 jaar</t>
  </si>
  <si>
    <t>€0, 2016 €40?</t>
  </si>
  <si>
    <t>Electriciteit  Wh/km</t>
  </si>
  <si>
    <t>200</t>
  </si>
  <si>
    <t>7</t>
  </si>
  <si>
    <t>Benzine l/100km</t>
  </si>
  <si>
    <t>Verzekering all risk</t>
  </si>
  <si>
    <t>* 0,10 (&gt;10MWh/j) of 0,18 (nachtstroom) thuis</t>
  </si>
  <si>
    <r>
      <t xml:space="preserve"> </t>
    </r>
    <r>
      <rPr>
        <sz val="10"/>
        <color theme="1"/>
        <rFont val="Calibri"/>
        <scheme val="minor"/>
      </rPr>
      <t>of 0,40 publiek</t>
    </r>
  </si>
  <si>
    <t>scenario</t>
  </si>
  <si>
    <t>restwaarde ev</t>
  </si>
  <si>
    <t>onderhoud</t>
  </si>
  <si>
    <t>rente</t>
  </si>
  <si>
    <t>kWh prijs</t>
  </si>
  <si>
    <t>voordeel</t>
  </si>
  <si>
    <t>nominaal</t>
  </si>
  <si>
    <t>low 1</t>
  </si>
  <si>
    <t>low 2</t>
  </si>
  <si>
    <t>high 1</t>
  </si>
  <si>
    <t>high 2</t>
  </si>
  <si>
    <t>MRB</t>
  </si>
  <si>
    <t>high 3</t>
  </si>
  <si>
    <t>tweede hands</t>
  </si>
  <si>
    <t>Restwaarde na 4 jaar</t>
  </si>
  <si>
    <t>benzineauto</t>
  </si>
  <si>
    <t>EV</t>
  </si>
  <si>
    <t>€ 0,124 per km</t>
  </si>
  <si>
    <t>besparing/4jaar</t>
  </si>
  <si>
    <t>* 0,10 (&gt;10MWh/j) of 0,19 (nachtstroom) thuis</t>
  </si>
  <si>
    <t>auto, 2 jaar 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</si>
</sst>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€&quot;\ #,##0_-;[Red]&quot;€&quot;\ #,##0\-"/>
    <numFmt numFmtId="8" formatCode="&quot;€&quot;\ #,##0.00_-;[Red]&quot;€&quot;\ #,##0.00\-"/>
    <numFmt numFmtId="164" formatCode="#,##0.00_-"/>
    <numFmt numFmtId="165" formatCode="&quot;€&quot;\ #,##0.00_-"/>
    <numFmt numFmtId="166" formatCode="[$-413]d\ mmmm\ yyyy;@"/>
    <numFmt numFmtId="167" formatCode="0.0%"/>
    <numFmt numFmtId="168" formatCode="&quot;€&quot;\ #,##0_-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0" fontId="0" fillId="0" borderId="1" xfId="0" applyBorder="1"/>
    <xf numFmtId="0" fontId="4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9" fontId="6" fillId="0" borderId="1" xfId="0" applyNumberFormat="1" applyFont="1" applyBorder="1" applyAlignment="1">
      <alignment horizontal="right"/>
    </xf>
    <xf numFmtId="9" fontId="4" fillId="0" borderId="1" xfId="0" applyNumberFormat="1" applyFont="1" applyBorder="1"/>
    <xf numFmtId="0" fontId="0" fillId="0" borderId="1" xfId="0" applyFill="1" applyBorder="1"/>
    <xf numFmtId="49" fontId="4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9" fontId="0" fillId="0" borderId="1" xfId="0" applyNumberFormat="1" applyBorder="1"/>
    <xf numFmtId="167" fontId="4" fillId="0" borderId="1" xfId="0" applyNumberFormat="1" applyFont="1" applyBorder="1"/>
    <xf numFmtId="2" fontId="4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168" fontId="0" fillId="0" borderId="1" xfId="0" applyNumberFormat="1" applyBorder="1"/>
    <xf numFmtId="0" fontId="5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166" fontId="0" fillId="0" borderId="5" xfId="0" applyNumberFormat="1" applyBorder="1"/>
    <xf numFmtId="165" fontId="0" fillId="0" borderId="6" xfId="0" applyNumberFormat="1" applyBorder="1"/>
    <xf numFmtId="1" fontId="0" fillId="0" borderId="6" xfId="0" applyNumberFormat="1" applyBorder="1" applyAlignment="1">
      <alignment horizontal="left"/>
    </xf>
    <xf numFmtId="2" fontId="0" fillId="0" borderId="6" xfId="0" applyNumberFormat="1" applyBorder="1"/>
    <xf numFmtId="168" fontId="0" fillId="0" borderId="6" xfId="0" applyNumberFormat="1" applyBorder="1"/>
    <xf numFmtId="0" fontId="0" fillId="0" borderId="7" xfId="0" applyBorder="1"/>
    <xf numFmtId="0" fontId="0" fillId="0" borderId="8" xfId="0" applyBorder="1"/>
    <xf numFmtId="168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13" xfId="0" applyFont="1" applyBorder="1"/>
    <xf numFmtId="0" fontId="0" fillId="0" borderId="14" xfId="0" applyBorder="1"/>
    <xf numFmtId="165" fontId="0" fillId="0" borderId="14" xfId="0" applyNumberFormat="1" applyFill="1" applyBorder="1"/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168" fontId="4" fillId="0" borderId="6" xfId="0" applyNumberFormat="1" applyFont="1" applyBorder="1"/>
    <xf numFmtId="168" fontId="6" fillId="0" borderId="6" xfId="0" applyNumberFormat="1" applyFont="1" applyBorder="1"/>
    <xf numFmtId="168" fontId="0" fillId="0" borderId="6" xfId="0" applyNumberFormat="1" applyBorder="1" applyAlignment="1">
      <alignment horizontal="left"/>
    </xf>
    <xf numFmtId="168" fontId="0" fillId="3" borderId="6" xfId="0" applyNumberFormat="1" applyFill="1" applyBorder="1"/>
    <xf numFmtId="168" fontId="0" fillId="2" borderId="15" xfId="0" applyNumberFormat="1" applyFill="1" applyBorder="1"/>
    <xf numFmtId="168" fontId="0" fillId="0" borderId="8" xfId="0" applyNumberFormat="1" applyBorder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0" fillId="0" borderId="1" xfId="0" applyNumberFormat="1" applyBorder="1" applyAlignment="1">
      <alignment horizontal="left"/>
    </xf>
    <xf numFmtId="168" fontId="0" fillId="3" borderId="1" xfId="0" applyNumberFormat="1" applyFill="1" applyBorder="1"/>
    <xf numFmtId="168" fontId="6" fillId="2" borderId="14" xfId="0" applyNumberFormat="1" applyFont="1" applyFill="1" applyBorder="1"/>
    <xf numFmtId="0" fontId="7" fillId="0" borderId="5" xfId="0" applyFont="1" applyBorder="1"/>
    <xf numFmtId="6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9" fontId="0" fillId="0" borderId="8" xfId="0" applyNumberFormat="1" applyBorder="1"/>
    <xf numFmtId="6" fontId="0" fillId="0" borderId="8" xfId="0" applyNumberFormat="1" applyBorder="1"/>
    <xf numFmtId="10" fontId="0" fillId="0" borderId="8" xfId="0" applyNumberFormat="1" applyBorder="1"/>
    <xf numFmtId="164" fontId="0" fillId="0" borderId="16" xfId="0" applyNumberFormat="1" applyBorder="1" applyAlignment="1">
      <alignment horizontal="right"/>
    </xf>
    <xf numFmtId="8" fontId="0" fillId="0" borderId="17" xfId="0" applyNumberFormat="1" applyBorder="1"/>
    <xf numFmtId="8" fontId="0" fillId="0" borderId="18" xfId="0" applyNumberFormat="1" applyBorder="1"/>
    <xf numFmtId="164" fontId="0" fillId="0" borderId="19" xfId="0" applyNumberFormat="1" applyBorder="1" applyAlignment="1">
      <alignment horizontal="right"/>
    </xf>
    <xf numFmtId="6" fontId="0" fillId="0" borderId="20" xfId="0" applyNumberFormat="1" applyBorder="1"/>
    <xf numFmtId="6" fontId="0" fillId="0" borderId="21" xfId="0" applyNumberFormat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30" zoomScale="125" zoomScaleNormal="125" zoomScalePageLayoutView="125" workbookViewId="0">
      <selection activeCell="D38" sqref="D38"/>
    </sheetView>
  </sheetViews>
  <sheetFormatPr baseColWidth="10" defaultRowHeight="15" x14ac:dyDescent="0"/>
  <cols>
    <col min="1" max="1" width="18.83203125" customWidth="1"/>
    <col min="2" max="3" width="16.1640625" customWidth="1"/>
    <col min="4" max="4" width="18.5" customWidth="1"/>
    <col min="5" max="5" width="15.6640625" customWidth="1"/>
    <col min="6" max="6" width="17.1640625" customWidth="1"/>
    <col min="8" max="8" width="9.33203125" customWidth="1"/>
    <col min="9" max="9" width="8" customWidth="1"/>
    <col min="10" max="10" width="13.1640625" customWidth="1"/>
    <col min="11" max="11" width="10.33203125" customWidth="1"/>
    <col min="12" max="12" width="7" customWidth="1"/>
    <col min="13" max="13" width="6.1640625" customWidth="1"/>
    <col min="14" max="14" width="8.6640625" customWidth="1"/>
    <col min="15" max="15" width="9.5" customWidth="1"/>
  </cols>
  <sheetData>
    <row r="1" spans="1:15" ht="16" thickBot="1">
      <c r="A1" s="21" t="s">
        <v>15</v>
      </c>
      <c r="B1" s="22" t="s">
        <v>28</v>
      </c>
      <c r="C1" s="22" t="s">
        <v>31</v>
      </c>
      <c r="D1" s="23">
        <v>15000</v>
      </c>
      <c r="E1" s="22" t="s">
        <v>24</v>
      </c>
      <c r="F1" s="24" t="s">
        <v>16</v>
      </c>
    </row>
    <row r="2" spans="1:15">
      <c r="A2" s="25"/>
      <c r="B2" s="2"/>
      <c r="C2" s="2"/>
      <c r="D2" s="2"/>
      <c r="E2" s="2"/>
      <c r="F2" s="26"/>
      <c r="H2" s="59" t="s">
        <v>46</v>
      </c>
      <c r="I2" s="60" t="s">
        <v>24</v>
      </c>
      <c r="J2" s="60" t="s">
        <v>47</v>
      </c>
      <c r="K2" s="61" t="s">
        <v>48</v>
      </c>
      <c r="L2" s="61" t="s">
        <v>57</v>
      </c>
      <c r="M2" s="61" t="s">
        <v>49</v>
      </c>
      <c r="N2" s="65" t="s">
        <v>50</v>
      </c>
      <c r="O2" s="68" t="s">
        <v>51</v>
      </c>
    </row>
    <row r="3" spans="1:15">
      <c r="A3" s="27" t="s">
        <v>14</v>
      </c>
      <c r="B3" s="2"/>
      <c r="C3" s="4">
        <f>E3</f>
        <v>1250</v>
      </c>
      <c r="D3" s="2" t="s">
        <v>8</v>
      </c>
      <c r="E3" s="4">
        <f>D1/12</f>
        <v>1250</v>
      </c>
      <c r="F3" s="26" t="s">
        <v>8</v>
      </c>
      <c r="H3" s="25" t="s">
        <v>52</v>
      </c>
      <c r="I3" s="2">
        <v>15000</v>
      </c>
      <c r="J3" s="15">
        <v>0.1</v>
      </c>
      <c r="K3" s="15">
        <v>0.5</v>
      </c>
      <c r="L3" s="57">
        <v>40</v>
      </c>
      <c r="M3" s="58">
        <v>2.5000000000000001E-2</v>
      </c>
      <c r="N3" s="66">
        <v>0.18</v>
      </c>
      <c r="O3" s="69">
        <v>5819</v>
      </c>
    </row>
    <row r="4" spans="1:15">
      <c r="A4" s="25"/>
      <c r="B4" s="2"/>
      <c r="C4" s="2"/>
      <c r="D4" s="2" t="s">
        <v>17</v>
      </c>
      <c r="E4" s="2"/>
      <c r="F4" s="26" t="s">
        <v>17</v>
      </c>
      <c r="H4" s="25" t="s">
        <v>53</v>
      </c>
      <c r="I4" s="2">
        <v>10000</v>
      </c>
      <c r="J4" s="15">
        <v>0.05</v>
      </c>
      <c r="K4" s="15">
        <v>0.5</v>
      </c>
      <c r="L4" s="57">
        <v>60</v>
      </c>
      <c r="M4" s="58">
        <v>2.5000000000000001E-2</v>
      </c>
      <c r="N4" s="66">
        <v>0.4</v>
      </c>
      <c r="O4" s="69">
        <v>-6093</v>
      </c>
    </row>
    <row r="5" spans="1:15">
      <c r="A5" s="25"/>
      <c r="B5" s="2" t="s">
        <v>22</v>
      </c>
      <c r="C5" s="2"/>
      <c r="D5" s="2" t="s">
        <v>29</v>
      </c>
      <c r="E5" s="2"/>
      <c r="F5" s="26" t="s">
        <v>27</v>
      </c>
      <c r="H5" s="25" t="s">
        <v>54</v>
      </c>
      <c r="I5" s="2">
        <v>15000</v>
      </c>
      <c r="J5" s="15">
        <v>0.05</v>
      </c>
      <c r="K5" s="15">
        <v>0.5</v>
      </c>
      <c r="L5" s="57">
        <v>60</v>
      </c>
      <c r="M5" s="58">
        <v>2.5000000000000001E-2</v>
      </c>
      <c r="N5" s="66">
        <v>0.4</v>
      </c>
      <c r="O5" s="69">
        <v>-3181</v>
      </c>
    </row>
    <row r="6" spans="1:15">
      <c r="A6" s="28"/>
      <c r="B6" s="2"/>
      <c r="C6" s="5"/>
      <c r="D6" s="6"/>
      <c r="E6" s="6"/>
      <c r="F6" s="29"/>
      <c r="H6" s="25" t="s">
        <v>55</v>
      </c>
      <c r="I6" s="2">
        <v>20000</v>
      </c>
      <c r="J6" s="15">
        <v>0.15</v>
      </c>
      <c r="K6" s="15">
        <v>0.25</v>
      </c>
      <c r="L6" s="57">
        <v>0</v>
      </c>
      <c r="M6" s="58">
        <v>0</v>
      </c>
      <c r="N6" s="66">
        <v>0.1</v>
      </c>
      <c r="O6" s="69">
        <v>22771</v>
      </c>
    </row>
    <row r="7" spans="1:15">
      <c r="A7" s="28" t="s">
        <v>0</v>
      </c>
      <c r="B7" s="2"/>
      <c r="C7" s="5" t="s">
        <v>31</v>
      </c>
      <c r="D7" s="51">
        <v>28000</v>
      </c>
      <c r="E7" s="7" t="s">
        <v>31</v>
      </c>
      <c r="F7" s="45">
        <v>36000</v>
      </c>
      <c r="H7" s="25" t="s">
        <v>56</v>
      </c>
      <c r="I7" s="2">
        <v>15000</v>
      </c>
      <c r="J7" s="15">
        <v>0.1</v>
      </c>
      <c r="K7" s="15">
        <v>0.25</v>
      </c>
      <c r="L7" s="57">
        <v>0</v>
      </c>
      <c r="M7" s="58">
        <v>0</v>
      </c>
      <c r="N7" s="66">
        <v>0.18</v>
      </c>
      <c r="O7" s="69">
        <v>13119</v>
      </c>
    </row>
    <row r="8" spans="1:15" ht="16" thickBot="1">
      <c r="A8" s="14" t="s">
        <v>37</v>
      </c>
      <c r="B8" s="2"/>
      <c r="C8" s="43">
        <v>0.1</v>
      </c>
      <c r="D8" s="52">
        <f>C8*D7</f>
        <v>2800</v>
      </c>
      <c r="E8" s="44">
        <v>0.1</v>
      </c>
      <c r="F8" s="46">
        <f>E8*F7</f>
        <v>3600</v>
      </c>
      <c r="H8" s="33" t="s">
        <v>58</v>
      </c>
      <c r="I8" s="34">
        <v>15000</v>
      </c>
      <c r="J8" s="62">
        <v>0.05</v>
      </c>
      <c r="K8" s="62">
        <v>0.5</v>
      </c>
      <c r="L8" s="63">
        <v>40</v>
      </c>
      <c r="M8" s="64">
        <v>1.2E-2</v>
      </c>
      <c r="N8" s="67">
        <v>0.19</v>
      </c>
      <c r="O8" s="70">
        <v>4611</v>
      </c>
    </row>
    <row r="9" spans="1:15">
      <c r="A9" s="28"/>
      <c r="B9" s="2"/>
      <c r="C9" s="2"/>
      <c r="D9" s="20"/>
      <c r="E9" s="2"/>
      <c r="F9" s="32"/>
    </row>
    <row r="10" spans="1:15">
      <c r="A10" s="25" t="s">
        <v>1</v>
      </c>
      <c r="B10" s="2" t="s">
        <v>26</v>
      </c>
      <c r="C10" s="8"/>
      <c r="D10" s="20">
        <v>60</v>
      </c>
      <c r="E10" s="9" t="s">
        <v>38</v>
      </c>
      <c r="F10" s="45">
        <v>40</v>
      </c>
    </row>
    <row r="11" spans="1:15">
      <c r="A11" s="25" t="s">
        <v>43</v>
      </c>
      <c r="B11" s="2" t="s">
        <v>13</v>
      </c>
      <c r="C11" s="5" t="s">
        <v>31</v>
      </c>
      <c r="D11" s="20">
        <f>61.75*D7/F7</f>
        <v>48.027777777777779</v>
      </c>
      <c r="E11" s="7" t="s">
        <v>31</v>
      </c>
      <c r="F11" s="46">
        <v>61.75</v>
      </c>
    </row>
    <row r="12" spans="1:15">
      <c r="A12" s="25" t="s">
        <v>2</v>
      </c>
      <c r="B12" s="2" t="s">
        <v>10</v>
      </c>
      <c r="C12" s="8" t="s">
        <v>20</v>
      </c>
      <c r="D12" s="20">
        <f>(0.062*E3)</f>
        <v>77.5</v>
      </c>
      <c r="E12" s="10">
        <v>0.5</v>
      </c>
      <c r="F12" s="32">
        <f>D12*E12</f>
        <v>38.75</v>
      </c>
    </row>
    <row r="13" spans="1:15">
      <c r="A13" s="25" t="s">
        <v>5</v>
      </c>
      <c r="B13" s="2" t="s">
        <v>10</v>
      </c>
      <c r="C13" s="5" t="s">
        <v>19</v>
      </c>
      <c r="D13" s="20">
        <f>0.016*E3</f>
        <v>20</v>
      </c>
      <c r="E13" s="6"/>
      <c r="F13" s="32">
        <f>D13</f>
        <v>20</v>
      </c>
    </row>
    <row r="14" spans="1:15">
      <c r="A14" s="25" t="s">
        <v>42</v>
      </c>
      <c r="B14" s="11" t="s">
        <v>18</v>
      </c>
      <c r="C14" s="12" t="s">
        <v>41</v>
      </c>
      <c r="D14" s="20">
        <f>E3*C14*B24/100</f>
        <v>152.25</v>
      </c>
      <c r="E14" s="13"/>
      <c r="F14" s="32" t="s">
        <v>31</v>
      </c>
    </row>
    <row r="15" spans="1:15">
      <c r="A15" s="25" t="s">
        <v>39</v>
      </c>
      <c r="B15" s="4" t="s">
        <v>18</v>
      </c>
      <c r="C15" s="4"/>
      <c r="D15" s="20"/>
      <c r="E15" s="12" t="s">
        <v>40</v>
      </c>
      <c r="F15" s="32">
        <f>E3*B25*E15/1000</f>
        <v>45</v>
      </c>
    </row>
    <row r="16" spans="1:15">
      <c r="A16" s="25" t="s">
        <v>34</v>
      </c>
      <c r="B16" s="4" t="s">
        <v>32</v>
      </c>
      <c r="C16" s="4"/>
      <c r="D16" s="20"/>
      <c r="E16" s="12"/>
      <c r="F16" s="30">
        <f>D1*E15/1000</f>
        <v>3000</v>
      </c>
    </row>
    <row r="17" spans="1:7">
      <c r="A17" s="25" t="s">
        <v>33</v>
      </c>
      <c r="B17" s="4"/>
      <c r="C17" s="4"/>
      <c r="D17" s="53">
        <f>D1*B24*C14/100</f>
        <v>1827</v>
      </c>
      <c r="E17" s="12"/>
      <c r="F17" s="47">
        <f>D1*B25*E15/1000</f>
        <v>540</v>
      </c>
    </row>
    <row r="18" spans="1:7">
      <c r="A18" s="25" t="s">
        <v>6</v>
      </c>
      <c r="B18" s="2" t="s">
        <v>23</v>
      </c>
      <c r="C18" s="2"/>
      <c r="D18" s="20">
        <f>(D7-D8)/96</f>
        <v>262.5</v>
      </c>
      <c r="E18" s="6"/>
      <c r="F18" s="32">
        <f>(F7-F8)/8/12</f>
        <v>337.5</v>
      </c>
      <c r="G18" s="1"/>
    </row>
    <row r="19" spans="1:7">
      <c r="A19" s="25" t="s">
        <v>3</v>
      </c>
      <c r="B19" s="15" t="s">
        <v>21</v>
      </c>
      <c r="C19" s="16">
        <v>2.5000000000000001E-2</v>
      </c>
      <c r="D19" s="20">
        <f>D7*C19/12</f>
        <v>58.333333333333336</v>
      </c>
      <c r="E19" s="6"/>
      <c r="F19" s="32">
        <f>F7*C19/12</f>
        <v>75</v>
      </c>
    </row>
    <row r="20" spans="1:7">
      <c r="A20" s="25"/>
      <c r="B20" s="2"/>
      <c r="C20" s="2"/>
      <c r="D20" s="6"/>
      <c r="E20" s="6"/>
      <c r="F20" s="32"/>
    </row>
    <row r="21" spans="1:7">
      <c r="A21" s="27" t="s">
        <v>4</v>
      </c>
      <c r="B21" s="2"/>
      <c r="C21" s="2"/>
      <c r="D21" s="54">
        <f>SUM(D10:D14,D18,D19)</f>
        <v>678.6111111111112</v>
      </c>
      <c r="E21" s="6"/>
      <c r="F21" s="48">
        <f>SUM(F10:F15,F18,F19)</f>
        <v>618</v>
      </c>
    </row>
    <row r="22" spans="1:7" ht="16" thickBot="1">
      <c r="A22" s="40" t="s">
        <v>7</v>
      </c>
      <c r="B22" s="41"/>
      <c r="C22" s="41" t="s">
        <v>31</v>
      </c>
      <c r="D22" s="55">
        <f>SUM(D10:D15)</f>
        <v>357.77777777777777</v>
      </c>
      <c r="E22" s="42" t="s">
        <v>31</v>
      </c>
      <c r="F22" s="49">
        <f>F21-F19-F18</f>
        <v>205.5</v>
      </c>
    </row>
    <row r="23" spans="1:7" ht="16" thickTop="1">
      <c r="A23" s="36"/>
      <c r="B23" s="37"/>
      <c r="C23" s="37"/>
      <c r="D23" s="38"/>
      <c r="E23" s="38"/>
      <c r="F23" s="39"/>
    </row>
    <row r="24" spans="1:7">
      <c r="A24" s="25" t="s">
        <v>9</v>
      </c>
      <c r="B24" s="17">
        <v>1.74</v>
      </c>
      <c r="C24" s="18" t="s">
        <v>11</v>
      </c>
      <c r="D24" s="19">
        <f>D21/E3</f>
        <v>0.54288888888888898</v>
      </c>
      <c r="E24" s="19"/>
      <c r="F24" s="31">
        <f>F21/E3</f>
        <v>0.49440000000000001</v>
      </c>
    </row>
    <row r="25" spans="1:7">
      <c r="A25" s="25" t="s">
        <v>30</v>
      </c>
      <c r="B25" s="3">
        <v>0.18</v>
      </c>
      <c r="C25" s="18" t="s">
        <v>12</v>
      </c>
      <c r="D25" s="19">
        <f>D22/E3</f>
        <v>0.28622222222222221</v>
      </c>
      <c r="E25" s="19"/>
      <c r="F25" s="31">
        <f>F22/E3</f>
        <v>0.16439999999999999</v>
      </c>
    </row>
    <row r="26" spans="1:7">
      <c r="A26" s="25"/>
      <c r="B26" s="2"/>
      <c r="C26" s="8" t="s">
        <v>25</v>
      </c>
      <c r="D26" s="19">
        <f>D14/C3</f>
        <v>0.12180000000000001</v>
      </c>
      <c r="E26" s="19"/>
      <c r="F26" s="31">
        <f>(F15)/C3</f>
        <v>3.5999999999999997E-2</v>
      </c>
    </row>
    <row r="27" spans="1:7">
      <c r="A27" s="56" t="s">
        <v>44</v>
      </c>
      <c r="B27" s="2"/>
      <c r="C27" s="2" t="s">
        <v>35</v>
      </c>
      <c r="D27" s="20">
        <v>0</v>
      </c>
      <c r="E27" s="2"/>
      <c r="F27" s="32">
        <f>12*(D21-F21)</f>
        <v>727.33333333333439</v>
      </c>
    </row>
    <row r="28" spans="1:7" ht="16" thickBot="1">
      <c r="A28" s="33" t="s">
        <v>45</v>
      </c>
      <c r="B28" s="34"/>
      <c r="C28" s="34" t="s">
        <v>36</v>
      </c>
      <c r="D28" s="50">
        <v>0</v>
      </c>
      <c r="E28" s="34"/>
      <c r="F28" s="35">
        <f>12*8*(D21-F21)</f>
        <v>5818.6666666666752</v>
      </c>
    </row>
    <row r="30" spans="1:7" ht="16" thickBot="1"/>
    <row r="31" spans="1:7">
      <c r="A31" s="21" t="s">
        <v>15</v>
      </c>
      <c r="B31" s="22" t="s">
        <v>59</v>
      </c>
      <c r="C31" s="22" t="s">
        <v>66</v>
      </c>
      <c r="D31" s="23">
        <v>15000</v>
      </c>
      <c r="E31" s="22" t="s">
        <v>24</v>
      </c>
      <c r="F31" s="24" t="s">
        <v>16</v>
      </c>
    </row>
    <row r="32" spans="1:7">
      <c r="A32" s="25"/>
      <c r="B32" s="2"/>
      <c r="C32" s="2"/>
      <c r="D32" s="2"/>
      <c r="E32" s="2"/>
      <c r="F32" s="26"/>
    </row>
    <row r="33" spans="1:6">
      <c r="A33" s="27" t="s">
        <v>14</v>
      </c>
      <c r="B33" s="2"/>
      <c r="C33" s="4">
        <f>E33</f>
        <v>1250</v>
      </c>
      <c r="D33" s="2" t="s">
        <v>8</v>
      </c>
      <c r="E33" s="4">
        <f>D31/12</f>
        <v>1250</v>
      </c>
      <c r="F33" s="26" t="s">
        <v>8</v>
      </c>
    </row>
    <row r="34" spans="1:6">
      <c r="A34" s="25"/>
      <c r="B34" s="2"/>
      <c r="C34" s="2"/>
      <c r="D34" s="2" t="s">
        <v>31</v>
      </c>
      <c r="E34" s="2"/>
      <c r="F34" s="26" t="s">
        <v>31</v>
      </c>
    </row>
    <row r="35" spans="1:6">
      <c r="A35" s="25"/>
      <c r="B35" s="2" t="s">
        <v>22</v>
      </c>
      <c r="C35" s="2"/>
      <c r="D35" s="2" t="s">
        <v>61</v>
      </c>
      <c r="E35" s="2"/>
      <c r="F35" s="26" t="s">
        <v>62</v>
      </c>
    </row>
    <row r="36" spans="1:6">
      <c r="A36" s="28"/>
      <c r="B36" s="2"/>
      <c r="C36" s="5"/>
      <c r="D36" s="6"/>
      <c r="E36" s="6"/>
      <c r="F36" s="29"/>
    </row>
    <row r="37" spans="1:6">
      <c r="A37" s="28" t="s">
        <v>0</v>
      </c>
      <c r="B37" s="2"/>
      <c r="C37" s="5" t="s">
        <v>31</v>
      </c>
      <c r="D37" s="51">
        <v>15000</v>
      </c>
      <c r="E37" s="7" t="s">
        <v>31</v>
      </c>
      <c r="F37" s="45">
        <v>20000</v>
      </c>
    </row>
    <row r="38" spans="1:6">
      <c r="A38" s="14" t="s">
        <v>60</v>
      </c>
      <c r="B38" s="2"/>
      <c r="C38" s="43">
        <v>0.2</v>
      </c>
      <c r="D38" s="52">
        <f>C38*D37</f>
        <v>3000</v>
      </c>
      <c r="E38" s="44">
        <v>0.15</v>
      </c>
      <c r="F38" s="46">
        <f>E38*F37</f>
        <v>3000</v>
      </c>
    </row>
    <row r="39" spans="1:6">
      <c r="A39" s="28"/>
      <c r="B39" s="2"/>
      <c r="C39" s="2"/>
      <c r="D39" s="20"/>
      <c r="E39" s="2"/>
      <c r="F39" s="32"/>
    </row>
    <row r="40" spans="1:6">
      <c r="A40" s="25" t="s">
        <v>1</v>
      </c>
      <c r="B40" s="2" t="s">
        <v>26</v>
      </c>
      <c r="C40" s="8"/>
      <c r="D40" s="20">
        <v>60</v>
      </c>
      <c r="E40" s="9" t="s">
        <v>38</v>
      </c>
      <c r="F40" s="45">
        <v>40</v>
      </c>
    </row>
    <row r="41" spans="1:6">
      <c r="A41" s="25" t="s">
        <v>43</v>
      </c>
      <c r="B41" s="2" t="s">
        <v>13</v>
      </c>
      <c r="C41" s="5" t="s">
        <v>31</v>
      </c>
      <c r="D41" s="20">
        <f>61.75*D37/F37</f>
        <v>46.3125</v>
      </c>
      <c r="E41" s="7" t="s">
        <v>31</v>
      </c>
      <c r="F41" s="46">
        <v>61.75</v>
      </c>
    </row>
    <row r="42" spans="1:6">
      <c r="A42" s="25" t="s">
        <v>2</v>
      </c>
      <c r="B42" s="2" t="s">
        <v>10</v>
      </c>
      <c r="C42" s="8" t="s">
        <v>63</v>
      </c>
      <c r="D42" s="20">
        <f>(0.062*E33)*2</f>
        <v>155</v>
      </c>
      <c r="E42" s="10">
        <v>0.3</v>
      </c>
      <c r="F42" s="32">
        <f>D42*E42</f>
        <v>46.5</v>
      </c>
    </row>
    <row r="43" spans="1:6">
      <c r="A43" s="25" t="s">
        <v>5</v>
      </c>
      <c r="B43" s="2" t="s">
        <v>10</v>
      </c>
      <c r="C43" s="5" t="s">
        <v>19</v>
      </c>
      <c r="D43" s="20">
        <f>0.016*E33</f>
        <v>20</v>
      </c>
      <c r="E43" s="6"/>
      <c r="F43" s="32">
        <f>D43</f>
        <v>20</v>
      </c>
    </row>
    <row r="44" spans="1:6">
      <c r="A44" s="25" t="s">
        <v>42</v>
      </c>
      <c r="B44" s="11" t="s">
        <v>18</v>
      </c>
      <c r="C44" s="12" t="s">
        <v>41</v>
      </c>
      <c r="D44" s="20">
        <f>E33*C44*B54/100</f>
        <v>152.25</v>
      </c>
      <c r="E44" s="13"/>
      <c r="F44" s="32" t="s">
        <v>31</v>
      </c>
    </row>
    <row r="45" spans="1:6">
      <c r="A45" s="25" t="s">
        <v>39</v>
      </c>
      <c r="B45" s="4" t="s">
        <v>18</v>
      </c>
      <c r="C45" s="4"/>
      <c r="D45" s="20"/>
      <c r="E45" s="12" t="s">
        <v>40</v>
      </c>
      <c r="F45" s="32">
        <f>E33*B55*E45/1000</f>
        <v>47.5</v>
      </c>
    </row>
    <row r="46" spans="1:6">
      <c r="A46" s="25" t="s">
        <v>34</v>
      </c>
      <c r="B46" s="4" t="s">
        <v>32</v>
      </c>
      <c r="C46" s="4"/>
      <c r="D46" s="20"/>
      <c r="E46" s="12"/>
      <c r="F46" s="30">
        <f>D31*E45/1000</f>
        <v>3000</v>
      </c>
    </row>
    <row r="47" spans="1:6">
      <c r="A47" s="25" t="s">
        <v>33</v>
      </c>
      <c r="B47" s="4"/>
      <c r="C47" s="4"/>
      <c r="D47" s="53">
        <f>D31*B54*C44/100</f>
        <v>1827</v>
      </c>
      <c r="E47" s="12"/>
      <c r="F47" s="47">
        <f>D31*B55*E45/1000</f>
        <v>570</v>
      </c>
    </row>
    <row r="48" spans="1:6">
      <c r="A48" s="25" t="s">
        <v>6</v>
      </c>
      <c r="B48" s="2" t="s">
        <v>23</v>
      </c>
      <c r="C48" s="2"/>
      <c r="D48" s="20">
        <f>(D37-D38)/96</f>
        <v>125</v>
      </c>
      <c r="E48" s="6"/>
      <c r="F48" s="32">
        <f>(F37-F38)/8/12</f>
        <v>177.08333333333334</v>
      </c>
    </row>
    <row r="49" spans="1:6">
      <c r="A49" s="25" t="s">
        <v>3</v>
      </c>
      <c r="B49" s="15" t="s">
        <v>21</v>
      </c>
      <c r="C49" s="16">
        <v>1.2E-2</v>
      </c>
      <c r="D49" s="20">
        <f>D37*C49/12</f>
        <v>15</v>
      </c>
      <c r="E49" s="6"/>
      <c r="F49" s="32">
        <f>F37*C49/12</f>
        <v>20</v>
      </c>
    </row>
    <row r="50" spans="1:6">
      <c r="A50" s="25"/>
      <c r="B50" s="2"/>
      <c r="C50" s="2"/>
      <c r="D50" s="6"/>
      <c r="E50" s="6"/>
      <c r="F50" s="32"/>
    </row>
    <row r="51" spans="1:6">
      <c r="A51" s="27" t="s">
        <v>4</v>
      </c>
      <c r="B51" s="2"/>
      <c r="C51" s="2"/>
      <c r="D51" s="54">
        <f>SUM(D40:D44,D48,D49)</f>
        <v>573.5625</v>
      </c>
      <c r="E51" s="6"/>
      <c r="F51" s="48">
        <f>SUM(F40:F45,F48,F49)</f>
        <v>412.83333333333337</v>
      </c>
    </row>
    <row r="52" spans="1:6" ht="16" thickBot="1">
      <c r="A52" s="40" t="s">
        <v>7</v>
      </c>
      <c r="B52" s="41"/>
      <c r="C52" s="41" t="s">
        <v>31</v>
      </c>
      <c r="D52" s="55">
        <f>SUM(D40:D45)</f>
        <v>433.5625</v>
      </c>
      <c r="E52" s="42" t="s">
        <v>31</v>
      </c>
      <c r="F52" s="49">
        <f>F51-F49-F48</f>
        <v>215.75000000000003</v>
      </c>
    </row>
    <row r="53" spans="1:6" ht="16" thickTop="1">
      <c r="A53" s="36"/>
      <c r="B53" s="37"/>
      <c r="C53" s="37"/>
      <c r="D53" s="38"/>
      <c r="E53" s="38"/>
      <c r="F53" s="39"/>
    </row>
    <row r="54" spans="1:6">
      <c r="A54" s="25" t="s">
        <v>9</v>
      </c>
      <c r="B54" s="17">
        <v>1.74</v>
      </c>
      <c r="C54" s="18" t="s">
        <v>11</v>
      </c>
      <c r="D54" s="19">
        <f>D51/E33</f>
        <v>0.45884999999999998</v>
      </c>
      <c r="E54" s="19"/>
      <c r="F54" s="31">
        <f>F51/E33</f>
        <v>0.33026666666666671</v>
      </c>
    </row>
    <row r="55" spans="1:6">
      <c r="A55" s="25" t="s">
        <v>30</v>
      </c>
      <c r="B55" s="3">
        <v>0.19</v>
      </c>
      <c r="C55" s="18" t="s">
        <v>12</v>
      </c>
      <c r="D55" s="19">
        <f>D52/E33</f>
        <v>0.34684999999999999</v>
      </c>
      <c r="E55" s="19"/>
      <c r="F55" s="31">
        <f>F52/E33</f>
        <v>0.17260000000000003</v>
      </c>
    </row>
    <row r="56" spans="1:6">
      <c r="A56" s="25"/>
      <c r="B56" s="2"/>
      <c r="C56" s="8" t="s">
        <v>25</v>
      </c>
      <c r="D56" s="19">
        <f>D44/C33</f>
        <v>0.12180000000000001</v>
      </c>
      <c r="E56" s="19"/>
      <c r="F56" s="31">
        <f>(F45)/C33</f>
        <v>3.7999999999999999E-2</v>
      </c>
    </row>
    <row r="57" spans="1:6">
      <c r="A57" s="56" t="s">
        <v>65</v>
      </c>
      <c r="B57" s="2"/>
      <c r="C57" s="2" t="s">
        <v>35</v>
      </c>
      <c r="D57" s="20">
        <v>0</v>
      </c>
      <c r="E57" s="2"/>
      <c r="F57" s="32">
        <f>12*(D51-F51)</f>
        <v>1928.7499999999995</v>
      </c>
    </row>
    <row r="58" spans="1:6" ht="16" thickBot="1">
      <c r="A58" s="33" t="s">
        <v>45</v>
      </c>
      <c r="B58" s="34"/>
      <c r="C58" s="34" t="s">
        <v>64</v>
      </c>
      <c r="D58" s="50">
        <v>0</v>
      </c>
      <c r="E58" s="34"/>
      <c r="F58" s="35">
        <f>12*4*(D51-F51)</f>
        <v>7714.9999999999982</v>
      </c>
    </row>
  </sheetData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Hogeschool Rotterdam/TUEindhoven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Rieck/Maarten Steinbuch</dc:creator>
  <cp:keywords/>
  <dc:description/>
  <cp:lastModifiedBy>Maarten Steinbuch</cp:lastModifiedBy>
  <cp:lastPrinted>2014-10-04T08:15:38Z</cp:lastPrinted>
  <dcterms:created xsi:type="dcterms:W3CDTF">2013-06-15T21:12:11Z</dcterms:created>
  <dcterms:modified xsi:type="dcterms:W3CDTF">2014-10-05T10:46:30Z</dcterms:modified>
  <cp:category/>
</cp:coreProperties>
</file>