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25605" windowHeight="14385" tabRatio="500"/>
  </bookViews>
  <sheets>
    <sheet name="Zonpaneel_FR20" sheetId="1" r:id="rId1"/>
    <sheet name="ZonPaneel_APS500" sheetId="2" r:id="rId2"/>
    <sheet name="ZonPaneel_Steca1800" sheetId="3" r:id="rId3"/>
    <sheet name="ZonPaneel_7xAPS500" sheetId="4" r:id="rId4"/>
    <sheet name="ZonPaneel_3xBenQ" sheetId="6" r:id="rId5"/>
    <sheet name="ZonPaneel_18xKyocera2eh" sheetId="7" r:id="rId6"/>
    <sheet name="InvloedBomen" sheetId="8" r:id="rId7"/>
  </sheets>
  <calcPr calcId="125725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6"/>
  <c r="D11"/>
  <c r="C79" i="1"/>
  <c r="D79"/>
  <c r="E79" s="1"/>
  <c r="C25" i="2"/>
  <c r="D25"/>
  <c r="D7" i="7"/>
  <c r="E7"/>
  <c r="C22" i="4"/>
  <c r="D22"/>
  <c r="C26" i="3"/>
  <c r="D26"/>
  <c r="C7" i="7"/>
  <c r="F7" s="1"/>
  <c r="B7"/>
  <c r="C6"/>
  <c r="D6" s="1"/>
  <c r="B6"/>
  <c r="C78" i="1"/>
  <c r="D78"/>
  <c r="E78" s="1"/>
  <c r="E77"/>
  <c r="C24" i="2"/>
  <c r="D24"/>
  <c r="C25" i="3"/>
  <c r="E6" i="7"/>
  <c r="C10" i="6"/>
  <c r="D10"/>
  <c r="C21" i="4"/>
  <c r="D21"/>
  <c r="D25" i="3"/>
  <c r="D5" i="7"/>
  <c r="E5"/>
  <c r="C5"/>
  <c r="B5"/>
  <c r="C9" i="6"/>
  <c r="D9"/>
  <c r="C20" i="4"/>
  <c r="D20"/>
  <c r="C77" i="1"/>
  <c r="D77"/>
  <c r="C23" i="2"/>
  <c r="D23"/>
  <c r="C24" i="3"/>
  <c r="D24"/>
  <c r="F3" i="7"/>
  <c r="F4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"/>
  <c r="D4"/>
  <c r="E4"/>
  <c r="C4"/>
  <c r="B4"/>
  <c r="C22" i="2"/>
  <c r="D22"/>
  <c r="C76" i="1"/>
  <c r="D76"/>
  <c r="E76"/>
  <c r="C8" i="6"/>
  <c r="D8"/>
  <c r="C19" i="4"/>
  <c r="D19"/>
  <c r="C23" i="3"/>
  <c r="D23"/>
  <c r="D3" i="7"/>
  <c r="E3"/>
  <c r="C3"/>
  <c r="B3"/>
  <c r="E75" i="1"/>
  <c r="C75"/>
  <c r="D75"/>
  <c r="C21" i="2"/>
  <c r="D21"/>
  <c r="C7" i="6"/>
  <c r="D7"/>
  <c r="C18" i="4"/>
  <c r="D18"/>
  <c r="C22" i="3"/>
  <c r="D22"/>
  <c r="C21"/>
  <c r="C20" i="2"/>
  <c r="D20"/>
  <c r="C74" i="1"/>
  <c r="E74"/>
  <c r="D74"/>
  <c r="K67" i="8"/>
  <c r="K68"/>
  <c r="K57"/>
  <c r="K58"/>
  <c r="H67"/>
  <c r="H68"/>
  <c r="H69"/>
  <c r="H70"/>
  <c r="H71"/>
  <c r="H72"/>
  <c r="H73"/>
  <c r="H74"/>
  <c r="H75"/>
  <c r="G67"/>
  <c r="G68"/>
  <c r="G69"/>
  <c r="G70"/>
  <c r="G71"/>
  <c r="G72"/>
  <c r="G73"/>
  <c r="G74"/>
  <c r="G75"/>
  <c r="H57"/>
  <c r="H58"/>
  <c r="H59"/>
  <c r="H60"/>
  <c r="H61"/>
  <c r="H62"/>
  <c r="H63"/>
  <c r="H64"/>
  <c r="H65"/>
  <c r="H66"/>
  <c r="G57"/>
  <c r="G58"/>
  <c r="G59"/>
  <c r="G60"/>
  <c r="G61"/>
  <c r="G62"/>
  <c r="G63"/>
  <c r="G64"/>
  <c r="G65"/>
  <c r="G66"/>
  <c r="L26"/>
  <c r="L25"/>
  <c r="F6"/>
  <c r="F114" s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6"/>
  <c r="C6" i="6"/>
  <c r="D6"/>
  <c r="C17" i="4"/>
  <c r="D17"/>
  <c r="D21" i="3"/>
  <c r="N2" i="7"/>
  <c r="K2"/>
  <c r="K5"/>
  <c r="G3" i="1"/>
  <c r="G2"/>
  <c r="C5" i="6"/>
  <c r="D5"/>
  <c r="C16" i="4"/>
  <c r="D16"/>
  <c r="C19" i="2"/>
  <c r="D19"/>
  <c r="C73" i="1"/>
  <c r="E72"/>
  <c r="E73"/>
  <c r="D73"/>
  <c r="C20" i="3"/>
  <c r="D20"/>
  <c r="C18" i="2"/>
  <c r="D18"/>
  <c r="C72" i="1"/>
  <c r="D72"/>
  <c r="C19" i="3"/>
  <c r="C4" i="6"/>
  <c r="D4"/>
  <c r="C15" i="4"/>
  <c r="D15"/>
  <c r="D19" i="3"/>
  <c r="D3" i="6"/>
  <c r="M2"/>
  <c r="J5"/>
  <c r="C3"/>
  <c r="C18" i="3"/>
  <c r="C17" i="2"/>
  <c r="D17"/>
  <c r="E71" i="1"/>
  <c r="C71"/>
  <c r="D71"/>
  <c r="C14" i="4"/>
  <c r="D14"/>
  <c r="D18" i="3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3"/>
  <c r="C13" i="4"/>
  <c r="D13"/>
  <c r="C17" i="3"/>
  <c r="D70" i="1"/>
  <c r="D16" i="2"/>
  <c r="D17" i="3"/>
  <c r="C16" i="2"/>
  <c r="C70" i="1"/>
  <c r="C12" i="4"/>
  <c r="C16" i="3"/>
  <c r="C15" i="2"/>
  <c r="C69" i="1"/>
  <c r="C15" i="3"/>
  <c r="C14" i="2"/>
  <c r="C68" i="1"/>
  <c r="C11" i="4"/>
  <c r="C10"/>
  <c r="C14" i="3"/>
  <c r="C13" i="2"/>
  <c r="C67" i="1"/>
  <c r="C9" i="4"/>
  <c r="C13" i="3"/>
  <c r="C12" i="2"/>
  <c r="C8" i="4"/>
  <c r="B8"/>
  <c r="C12" i="3"/>
  <c r="C11" i="2"/>
  <c r="C66" i="1"/>
  <c r="C65"/>
  <c r="C3" i="4"/>
  <c r="C4"/>
  <c r="C5"/>
  <c r="C6"/>
  <c r="C7"/>
  <c r="J2"/>
  <c r="J5"/>
  <c r="K5"/>
  <c r="C3" i="3"/>
  <c r="C4"/>
  <c r="C5"/>
  <c r="C6"/>
  <c r="C7"/>
  <c r="C8"/>
  <c r="C9"/>
  <c r="C10"/>
  <c r="C11"/>
  <c r="J2"/>
  <c r="J4"/>
  <c r="J5"/>
  <c r="M2"/>
  <c r="K5"/>
  <c r="C3" i="2"/>
  <c r="C4"/>
  <c r="C5"/>
  <c r="C6"/>
  <c r="C7"/>
  <c r="C8"/>
  <c r="C9"/>
  <c r="C10"/>
  <c r="J2"/>
  <c r="J4"/>
  <c r="J5"/>
  <c r="M2"/>
  <c r="K5"/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J3"/>
  <c r="J5"/>
  <c r="K5"/>
  <c r="J7" l="1"/>
  <c r="N7" s="1"/>
  <c r="N8" s="1"/>
  <c r="F6" i="7"/>
  <c r="F5"/>
  <c r="J7" i="4"/>
  <c r="N7" s="1"/>
  <c r="N8" s="1"/>
  <c r="J7" i="3"/>
  <c r="N7" s="1"/>
  <c r="N8" s="1"/>
  <c r="E114" i="8"/>
  <c r="L5" i="7"/>
  <c r="K7"/>
  <c r="O7" s="1"/>
  <c r="O8" s="1"/>
  <c r="J7" i="2"/>
  <c r="N7" s="1"/>
  <c r="N8" s="1"/>
  <c r="K5" i="6"/>
  <c r="J7" l="1"/>
  <c r="N7" s="1"/>
  <c r="N8" s="1"/>
</calcChain>
</file>

<file path=xl/comments1.xml><?xml version="1.0" encoding="utf-8"?>
<comments xmlns="http://schemas.openxmlformats.org/spreadsheetml/2006/main">
  <authors>
    <author>mvdsteen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mvdsteen:</t>
        </r>
        <r>
          <rPr>
            <sz val="9"/>
            <color indexed="81"/>
            <rFont val="Tahoma"/>
            <family val="2"/>
          </rPr>
          <t xml:space="preserve">
9 maart - 9 maart</t>
        </r>
      </text>
    </comment>
  </commentList>
</comments>
</file>

<file path=xl/comments2.xml><?xml version="1.0" encoding="utf-8"?>
<comments xmlns="http://schemas.openxmlformats.org/spreadsheetml/2006/main">
  <authors>
    <author>mvdsteen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mvdsteen:</t>
        </r>
        <r>
          <rPr>
            <sz val="9"/>
            <color indexed="81"/>
            <rFont val="Tahoma"/>
            <family val="2"/>
          </rPr>
          <t xml:space="preserve">
meest linkse mastervolt in garage. Is verbonden met 5x125 en 3x190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mvdsteen:</t>
        </r>
        <r>
          <rPr>
            <sz val="9"/>
            <color indexed="81"/>
            <rFont val="Tahoma"/>
            <family val="2"/>
          </rPr>
          <t xml:space="preserve">
meest rechtse mastervolt in garage, verbonden met 10x125Wp</t>
        </r>
      </text>
    </comment>
  </commentList>
</comments>
</file>

<file path=xl/sharedStrings.xml><?xml version="1.0" encoding="utf-8"?>
<sst xmlns="http://schemas.openxmlformats.org/spreadsheetml/2006/main" count="190" uniqueCount="57">
  <si>
    <t>Datum</t>
  </si>
  <si>
    <t>kWh -stand</t>
  </si>
  <si>
    <t>Bespaard</t>
  </si>
  <si>
    <t>Kosten/kWh</t>
  </si>
  <si>
    <t xml:space="preserve">tarieven: </t>
  </si>
  <si>
    <t>http://www.greenchoice.nl/thuis/klant-worden/tarieven/kortingsgarantie-tarief#</t>
  </si>
  <si>
    <t>kostprijs:</t>
  </si>
  <si>
    <t>piekvermogen</t>
  </si>
  <si>
    <t>Wp</t>
  </si>
  <si>
    <t>subsidie:</t>
  </si>
  <si>
    <t>kosten leggen:</t>
  </si>
  <si>
    <t>Totaal:</t>
  </si>
  <si>
    <t>Eur/Wp</t>
  </si>
  <si>
    <t>% terugverdiend</t>
  </si>
  <si>
    <t>100 % op:</t>
  </si>
  <si>
    <t>tijdsduur</t>
  </si>
  <si>
    <t>jaar</t>
  </si>
  <si>
    <t>Energiemeter:</t>
  </si>
  <si>
    <t>A</t>
  </si>
  <si>
    <t>B</t>
  </si>
  <si>
    <t>404000072455</t>
  </si>
  <si>
    <t>1e inverter, vooraan bij garage</t>
  </si>
  <si>
    <t>links</t>
  </si>
  <si>
    <t>rechts</t>
  </si>
  <si>
    <t>links is kant buren, rechts is onze tuinkant</t>
  </si>
  <si>
    <t>404000072454</t>
  </si>
  <si>
    <t>2e</t>
  </si>
  <si>
    <t>404000072574</t>
  </si>
  <si>
    <t>3e, kant van de buren paneel 3 en 4</t>
  </si>
  <si>
    <t>404000073074</t>
  </si>
  <si>
    <t>4e, kant van eigen tuin, paneel 3 en 4</t>
  </si>
  <si>
    <t>404000073285</t>
  </si>
  <si>
    <t>5e</t>
  </si>
  <si>
    <t>404000072702</t>
  </si>
  <si>
    <t>6e</t>
  </si>
  <si>
    <t>404000073175</t>
  </si>
  <si>
    <t>7e en laatste, dichtste bij de zuiderburen</t>
  </si>
  <si>
    <t>Losten/kWh % Mrt13</t>
  </si>
  <si>
    <t>kWh/kWp</t>
  </si>
  <si>
    <t>kWh-stand2</t>
  </si>
  <si>
    <t>Invloed bomen zuiderburen opBenQ panelen</t>
  </si>
  <si>
    <t>Donderdag 12 maart 2015</t>
  </si>
  <si>
    <t>Tijdstip</t>
  </si>
  <si>
    <t>Actuele opbrengst [W]</t>
  </si>
  <si>
    <t>Cum opbrengst [Wh]</t>
  </si>
  <si>
    <t>Opbrengst actueel:</t>
  </si>
  <si>
    <t>kWh</t>
  </si>
  <si>
    <t>Opbrengst zonder bomen:</t>
  </si>
  <si>
    <t>Opbrengst zonder bomen [W]</t>
  </si>
  <si>
    <t>Opbr met boom 1</t>
  </si>
  <si>
    <t>Opbr zonder boom 1</t>
  </si>
  <si>
    <t>Opbr met boom 2</t>
  </si>
  <si>
    <t>Opbr zonder boom 2</t>
  </si>
  <si>
    <t>BeginConv2</t>
  </si>
  <si>
    <t>BeginConv1</t>
  </si>
  <si>
    <t>kWh-stand1</t>
  </si>
  <si>
    <t>Sum kWh</t>
  </si>
</sst>
</file>

<file path=xl/styles.xml><?xml version="1.0" encoding="utf-8"?>
<styleSheet xmlns="http://schemas.openxmlformats.org/spreadsheetml/2006/main">
  <numFmts count="4">
    <numFmt numFmtId="164" formatCode="&quot;€&quot;\ #,##0.00"/>
    <numFmt numFmtId="165" formatCode="0.0%"/>
    <numFmt numFmtId="166" formatCode="[$-409]d\-mmm\-yy;@"/>
    <numFmt numFmtId="167" formatCode="0.0"/>
  </numFmts>
  <fonts count="8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164" fontId="0" fillId="0" borderId="0" xfId="0" applyNumberFormat="1"/>
    <xf numFmtId="0" fontId="1" fillId="0" borderId="0" xfId="1" applyAlignment="1" applyProtection="1"/>
    <xf numFmtId="15" fontId="0" fillId="0" borderId="0" xfId="0" applyNumberFormat="1"/>
    <xf numFmtId="2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0" fontId="0" fillId="0" borderId="0" xfId="0" applyNumberFormat="1"/>
    <xf numFmtId="0" fontId="0" fillId="0" borderId="0" xfId="0" quotePrefix="1"/>
    <xf numFmtId="0" fontId="0" fillId="0" borderId="0" xfId="0" quotePrefix="1" applyFont="1"/>
    <xf numFmtId="0" fontId="0" fillId="0" borderId="0" xfId="0" applyFont="1"/>
    <xf numFmtId="0" fontId="0" fillId="2" borderId="0" xfId="0" applyFill="1"/>
    <xf numFmtId="165" fontId="0" fillId="0" borderId="0" xfId="0" applyNumberFormat="1"/>
    <xf numFmtId="0" fontId="5" fillId="0" borderId="0" xfId="0" applyFont="1"/>
    <xf numFmtId="1" fontId="5" fillId="0" borderId="0" xfId="0" applyNumberFormat="1" applyFont="1"/>
    <xf numFmtId="20" fontId="0" fillId="0" borderId="0" xfId="0" applyNumberFormat="1"/>
    <xf numFmtId="0" fontId="0" fillId="0" borderId="0" xfId="0" applyFill="1"/>
    <xf numFmtId="2" fontId="0" fillId="0" borderId="0" xfId="0" applyNumberFormat="1"/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Zonpaneel_FR20!$B$1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</c:v>
                </c:pt>
                <c:pt idx="1">
                  <c:v>41364</c:v>
                </c:pt>
                <c:pt idx="2">
                  <c:v>41370</c:v>
                </c:pt>
                <c:pt idx="3">
                  <c:v>41375</c:v>
                </c:pt>
                <c:pt idx="4">
                  <c:v>41399</c:v>
                </c:pt>
                <c:pt idx="5">
                  <c:v>41402</c:v>
                </c:pt>
                <c:pt idx="6">
                  <c:v>41405</c:v>
                </c:pt>
                <c:pt idx="7">
                  <c:v>41411</c:v>
                </c:pt>
                <c:pt idx="8">
                  <c:v>41420</c:v>
                </c:pt>
                <c:pt idx="9">
                  <c:v>41430</c:v>
                </c:pt>
                <c:pt idx="10">
                  <c:v>41468</c:v>
                </c:pt>
                <c:pt idx="11">
                  <c:v>41480</c:v>
                </c:pt>
                <c:pt idx="12">
                  <c:v>41494</c:v>
                </c:pt>
                <c:pt idx="13">
                  <c:v>41514</c:v>
                </c:pt>
                <c:pt idx="14">
                  <c:v>41526</c:v>
                </c:pt>
                <c:pt idx="15">
                  <c:v>41537</c:v>
                </c:pt>
                <c:pt idx="16">
                  <c:v>41547</c:v>
                </c:pt>
                <c:pt idx="17">
                  <c:v>41554</c:v>
                </c:pt>
                <c:pt idx="18">
                  <c:v>41578</c:v>
                </c:pt>
                <c:pt idx="19">
                  <c:v>41613</c:v>
                </c:pt>
                <c:pt idx="20">
                  <c:v>41620</c:v>
                </c:pt>
                <c:pt idx="21">
                  <c:v>41621</c:v>
                </c:pt>
                <c:pt idx="22">
                  <c:v>41648</c:v>
                </c:pt>
                <c:pt idx="23">
                  <c:v>41649</c:v>
                </c:pt>
                <c:pt idx="24">
                  <c:v>41659</c:v>
                </c:pt>
                <c:pt idx="25">
                  <c:v>41667</c:v>
                </c:pt>
                <c:pt idx="26">
                  <c:v>41671</c:v>
                </c:pt>
                <c:pt idx="27">
                  <c:v>41673</c:v>
                </c:pt>
                <c:pt idx="28">
                  <c:v>41681</c:v>
                </c:pt>
                <c:pt idx="29">
                  <c:v>41687</c:v>
                </c:pt>
                <c:pt idx="30">
                  <c:v>41693</c:v>
                </c:pt>
                <c:pt idx="31">
                  <c:v>41695</c:v>
                </c:pt>
                <c:pt idx="32">
                  <c:v>41699</c:v>
                </c:pt>
                <c:pt idx="33">
                  <c:v>41700</c:v>
                </c:pt>
                <c:pt idx="34">
                  <c:v>41703</c:v>
                </c:pt>
                <c:pt idx="35">
                  <c:v>41705</c:v>
                </c:pt>
                <c:pt idx="36">
                  <c:v>41710</c:v>
                </c:pt>
                <c:pt idx="37">
                  <c:v>41718</c:v>
                </c:pt>
                <c:pt idx="38">
                  <c:v>41723</c:v>
                </c:pt>
                <c:pt idx="39">
                  <c:v>41725</c:v>
                </c:pt>
                <c:pt idx="40">
                  <c:v>41732</c:v>
                </c:pt>
                <c:pt idx="41">
                  <c:v>41738</c:v>
                </c:pt>
                <c:pt idx="42">
                  <c:v>41748</c:v>
                </c:pt>
                <c:pt idx="43">
                  <c:v>41750</c:v>
                </c:pt>
                <c:pt idx="44">
                  <c:v>41760</c:v>
                </c:pt>
                <c:pt idx="45">
                  <c:v>41767</c:v>
                </c:pt>
                <c:pt idx="46">
                  <c:v>41773</c:v>
                </c:pt>
                <c:pt idx="47">
                  <c:v>41777</c:v>
                </c:pt>
                <c:pt idx="48">
                  <c:v>41782</c:v>
                </c:pt>
                <c:pt idx="49">
                  <c:v>41799</c:v>
                </c:pt>
                <c:pt idx="50">
                  <c:v>41808</c:v>
                </c:pt>
                <c:pt idx="51">
                  <c:v>41815</c:v>
                </c:pt>
                <c:pt idx="52">
                  <c:v>41830</c:v>
                </c:pt>
                <c:pt idx="53">
                  <c:v>41842</c:v>
                </c:pt>
                <c:pt idx="54">
                  <c:v>41846</c:v>
                </c:pt>
                <c:pt idx="55">
                  <c:v>41849</c:v>
                </c:pt>
                <c:pt idx="56">
                  <c:v>41854</c:v>
                </c:pt>
                <c:pt idx="57">
                  <c:v>41882</c:v>
                </c:pt>
                <c:pt idx="58">
                  <c:v>41885</c:v>
                </c:pt>
                <c:pt idx="59">
                  <c:v>41887</c:v>
                </c:pt>
                <c:pt idx="60">
                  <c:v>41893</c:v>
                </c:pt>
                <c:pt idx="61">
                  <c:v>41896</c:v>
                </c:pt>
                <c:pt idx="62">
                  <c:v>41897</c:v>
                </c:pt>
                <c:pt idx="63">
                  <c:v>41901</c:v>
                </c:pt>
                <c:pt idx="64">
                  <c:v>41904</c:v>
                </c:pt>
                <c:pt idx="65">
                  <c:v>41957</c:v>
                </c:pt>
                <c:pt idx="66">
                  <c:v>41978</c:v>
                </c:pt>
                <c:pt idx="67">
                  <c:v>42011</c:v>
                </c:pt>
                <c:pt idx="68">
                  <c:v>42033</c:v>
                </c:pt>
                <c:pt idx="69">
                  <c:v>42058</c:v>
                </c:pt>
                <c:pt idx="70">
                  <c:v>42062</c:v>
                </c:pt>
                <c:pt idx="71">
                  <c:v>42064</c:v>
                </c:pt>
                <c:pt idx="72">
                  <c:v>42078</c:v>
                </c:pt>
                <c:pt idx="73">
                  <c:v>42099</c:v>
                </c:pt>
                <c:pt idx="74">
                  <c:v>42109</c:v>
                </c:pt>
                <c:pt idx="75">
                  <c:v>42122</c:v>
                </c:pt>
                <c:pt idx="76">
                  <c:v>42125</c:v>
                </c:pt>
                <c:pt idx="77">
                  <c:v>42140</c:v>
                </c:pt>
              </c:numCache>
            </c:numRef>
          </c:xVal>
          <c:yVal>
            <c:numRef>
              <c:f>Zonpaneel_FR20!$B$2:$B$2000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119</c:v>
                </c:pt>
                <c:pt idx="2">
                  <c:v>150</c:v>
                </c:pt>
                <c:pt idx="3">
                  <c:v>176</c:v>
                </c:pt>
                <c:pt idx="4">
                  <c:v>361</c:v>
                </c:pt>
                <c:pt idx="5">
                  <c:v>393</c:v>
                </c:pt>
                <c:pt idx="6">
                  <c:v>415</c:v>
                </c:pt>
                <c:pt idx="7">
                  <c:v>440</c:v>
                </c:pt>
                <c:pt idx="8">
                  <c:v>486</c:v>
                </c:pt>
                <c:pt idx="9">
                  <c:v>569</c:v>
                </c:pt>
                <c:pt idx="10">
                  <c:v>850</c:v>
                </c:pt>
                <c:pt idx="11">
                  <c:v>964</c:v>
                </c:pt>
                <c:pt idx="12">
                  <c:v>1073</c:v>
                </c:pt>
                <c:pt idx="13">
                  <c:v>1214</c:v>
                </c:pt>
                <c:pt idx="14">
                  <c:v>1294</c:v>
                </c:pt>
                <c:pt idx="15">
                  <c:v>1347</c:v>
                </c:pt>
                <c:pt idx="16">
                  <c:v>1411</c:v>
                </c:pt>
                <c:pt idx="17">
                  <c:v>1454</c:v>
                </c:pt>
                <c:pt idx="18">
                  <c:v>1510</c:v>
                </c:pt>
                <c:pt idx="19">
                  <c:v>1550</c:v>
                </c:pt>
                <c:pt idx="20">
                  <c:v>1557</c:v>
                </c:pt>
                <c:pt idx="21">
                  <c:v>1561</c:v>
                </c:pt>
                <c:pt idx="22">
                  <c:v>1597</c:v>
                </c:pt>
                <c:pt idx="23">
                  <c:v>1601</c:v>
                </c:pt>
                <c:pt idx="24">
                  <c:v>1615</c:v>
                </c:pt>
                <c:pt idx="25">
                  <c:v>1626</c:v>
                </c:pt>
                <c:pt idx="26">
                  <c:v>1639</c:v>
                </c:pt>
                <c:pt idx="27">
                  <c:v>1651</c:v>
                </c:pt>
                <c:pt idx="28">
                  <c:v>1669</c:v>
                </c:pt>
                <c:pt idx="29">
                  <c:v>1687</c:v>
                </c:pt>
                <c:pt idx="30">
                  <c:v>1702</c:v>
                </c:pt>
                <c:pt idx="31">
                  <c:v>1719</c:v>
                </c:pt>
                <c:pt idx="32">
                  <c:v>1737</c:v>
                </c:pt>
                <c:pt idx="33">
                  <c:v>1745</c:v>
                </c:pt>
                <c:pt idx="34">
                  <c:v>1763</c:v>
                </c:pt>
                <c:pt idx="35">
                  <c:v>1773</c:v>
                </c:pt>
                <c:pt idx="36">
                  <c:v>1828</c:v>
                </c:pt>
                <c:pt idx="37">
                  <c:v>1867</c:v>
                </c:pt>
                <c:pt idx="38">
                  <c:v>1895</c:v>
                </c:pt>
                <c:pt idx="39">
                  <c:v>1911</c:v>
                </c:pt>
                <c:pt idx="40">
                  <c:v>1973</c:v>
                </c:pt>
                <c:pt idx="41">
                  <c:v>2010</c:v>
                </c:pt>
                <c:pt idx="42">
                  <c:v>2083</c:v>
                </c:pt>
                <c:pt idx="43">
                  <c:v>2096</c:v>
                </c:pt>
                <c:pt idx="44">
                  <c:v>2169</c:v>
                </c:pt>
                <c:pt idx="45">
                  <c:v>2217</c:v>
                </c:pt>
                <c:pt idx="46">
                  <c:v>2237</c:v>
                </c:pt>
                <c:pt idx="47">
                  <c:v>2287</c:v>
                </c:pt>
                <c:pt idx="48">
                  <c:v>2326</c:v>
                </c:pt>
                <c:pt idx="49">
                  <c:v>2452</c:v>
                </c:pt>
                <c:pt idx="50">
                  <c:v>2527</c:v>
                </c:pt>
                <c:pt idx="51">
                  <c:v>2585</c:v>
                </c:pt>
                <c:pt idx="52">
                  <c:v>2688</c:v>
                </c:pt>
                <c:pt idx="53">
                  <c:v>2779</c:v>
                </c:pt>
                <c:pt idx="54">
                  <c:v>2810</c:v>
                </c:pt>
                <c:pt idx="55">
                  <c:v>2835</c:v>
                </c:pt>
                <c:pt idx="56">
                  <c:v>2866</c:v>
                </c:pt>
                <c:pt idx="57">
                  <c:v>3055</c:v>
                </c:pt>
                <c:pt idx="58">
                  <c:v>3086</c:v>
                </c:pt>
                <c:pt idx="59">
                  <c:v>3100</c:v>
                </c:pt>
                <c:pt idx="60">
                  <c:v>3128</c:v>
                </c:pt>
                <c:pt idx="61">
                  <c:v>3155</c:v>
                </c:pt>
                <c:pt idx="62">
                  <c:v>3165</c:v>
                </c:pt>
                <c:pt idx="63">
                  <c:v>3191</c:v>
                </c:pt>
                <c:pt idx="64">
                  <c:v>3208</c:v>
                </c:pt>
                <c:pt idx="65">
                  <c:v>3385</c:v>
                </c:pt>
                <c:pt idx="66">
                  <c:v>3411</c:v>
                </c:pt>
                <c:pt idx="67">
                  <c:v>3441</c:v>
                </c:pt>
                <c:pt idx="68">
                  <c:v>3462</c:v>
                </c:pt>
                <c:pt idx="69">
                  <c:v>3541</c:v>
                </c:pt>
                <c:pt idx="70">
                  <c:v>3556</c:v>
                </c:pt>
                <c:pt idx="71">
                  <c:v>3568</c:v>
                </c:pt>
                <c:pt idx="72">
                  <c:v>3646</c:v>
                </c:pt>
                <c:pt idx="73">
                  <c:v>3752</c:v>
                </c:pt>
                <c:pt idx="74">
                  <c:v>3843</c:v>
                </c:pt>
                <c:pt idx="75">
                  <c:v>3964</c:v>
                </c:pt>
                <c:pt idx="76">
                  <c:v>3988</c:v>
                </c:pt>
                <c:pt idx="77">
                  <c:v>4126</c:v>
                </c:pt>
              </c:numCache>
            </c:numRef>
          </c:yVal>
          <c:smooth val="1"/>
        </c:ser>
        <c:axId val="50551424"/>
        <c:axId val="51710976"/>
      </c:scatterChart>
      <c:scatterChart>
        <c:scatterStyle val="smoothMarker"/>
        <c:ser>
          <c:idx val="1"/>
          <c:order val="1"/>
          <c:tx>
            <c:strRef>
              <c:f>Zonpaneel_FR20!$C$1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</c:v>
                </c:pt>
                <c:pt idx="1">
                  <c:v>41364</c:v>
                </c:pt>
                <c:pt idx="2">
                  <c:v>41370</c:v>
                </c:pt>
                <c:pt idx="3">
                  <c:v>41375</c:v>
                </c:pt>
                <c:pt idx="4">
                  <c:v>41399</c:v>
                </c:pt>
                <c:pt idx="5">
                  <c:v>41402</c:v>
                </c:pt>
                <c:pt idx="6">
                  <c:v>41405</c:v>
                </c:pt>
                <c:pt idx="7">
                  <c:v>41411</c:v>
                </c:pt>
                <c:pt idx="8">
                  <c:v>41420</c:v>
                </c:pt>
                <c:pt idx="9">
                  <c:v>41430</c:v>
                </c:pt>
                <c:pt idx="10">
                  <c:v>41468</c:v>
                </c:pt>
                <c:pt idx="11">
                  <c:v>41480</c:v>
                </c:pt>
                <c:pt idx="12">
                  <c:v>41494</c:v>
                </c:pt>
                <c:pt idx="13">
                  <c:v>41514</c:v>
                </c:pt>
                <c:pt idx="14">
                  <c:v>41526</c:v>
                </c:pt>
                <c:pt idx="15">
                  <c:v>41537</c:v>
                </c:pt>
                <c:pt idx="16">
                  <c:v>41547</c:v>
                </c:pt>
                <c:pt idx="17">
                  <c:v>41554</c:v>
                </c:pt>
                <c:pt idx="18">
                  <c:v>41578</c:v>
                </c:pt>
                <c:pt idx="19">
                  <c:v>41613</c:v>
                </c:pt>
                <c:pt idx="20">
                  <c:v>41620</c:v>
                </c:pt>
                <c:pt idx="21">
                  <c:v>41621</c:v>
                </c:pt>
                <c:pt idx="22">
                  <c:v>41648</c:v>
                </c:pt>
                <c:pt idx="23">
                  <c:v>41649</c:v>
                </c:pt>
                <c:pt idx="24">
                  <c:v>41659</c:v>
                </c:pt>
                <c:pt idx="25">
                  <c:v>41667</c:v>
                </c:pt>
                <c:pt idx="26">
                  <c:v>41671</c:v>
                </c:pt>
                <c:pt idx="27">
                  <c:v>41673</c:v>
                </c:pt>
                <c:pt idx="28">
                  <c:v>41681</c:v>
                </c:pt>
                <c:pt idx="29">
                  <c:v>41687</c:v>
                </c:pt>
                <c:pt idx="30">
                  <c:v>41693</c:v>
                </c:pt>
                <c:pt idx="31">
                  <c:v>41695</c:v>
                </c:pt>
                <c:pt idx="32">
                  <c:v>41699</c:v>
                </c:pt>
                <c:pt idx="33">
                  <c:v>41700</c:v>
                </c:pt>
                <c:pt idx="34">
                  <c:v>41703</c:v>
                </c:pt>
                <c:pt idx="35">
                  <c:v>41705</c:v>
                </c:pt>
                <c:pt idx="36">
                  <c:v>41710</c:v>
                </c:pt>
                <c:pt idx="37">
                  <c:v>41718</c:v>
                </c:pt>
                <c:pt idx="38">
                  <c:v>41723</c:v>
                </c:pt>
                <c:pt idx="39">
                  <c:v>41725</c:v>
                </c:pt>
                <c:pt idx="40">
                  <c:v>41732</c:v>
                </c:pt>
                <c:pt idx="41">
                  <c:v>41738</c:v>
                </c:pt>
                <c:pt idx="42">
                  <c:v>41748</c:v>
                </c:pt>
                <c:pt idx="43">
                  <c:v>41750</c:v>
                </c:pt>
                <c:pt idx="44">
                  <c:v>41760</c:v>
                </c:pt>
                <c:pt idx="45">
                  <c:v>41767</c:v>
                </c:pt>
                <c:pt idx="46">
                  <c:v>41773</c:v>
                </c:pt>
                <c:pt idx="47">
                  <c:v>41777</c:v>
                </c:pt>
                <c:pt idx="48">
                  <c:v>41782</c:v>
                </c:pt>
                <c:pt idx="49">
                  <c:v>41799</c:v>
                </c:pt>
                <c:pt idx="50">
                  <c:v>41808</c:v>
                </c:pt>
                <c:pt idx="51">
                  <c:v>41815</c:v>
                </c:pt>
                <c:pt idx="52">
                  <c:v>41830</c:v>
                </c:pt>
                <c:pt idx="53">
                  <c:v>41842</c:v>
                </c:pt>
                <c:pt idx="54">
                  <c:v>41846</c:v>
                </c:pt>
                <c:pt idx="55">
                  <c:v>41849</c:v>
                </c:pt>
                <c:pt idx="56">
                  <c:v>41854</c:v>
                </c:pt>
                <c:pt idx="57">
                  <c:v>41882</c:v>
                </c:pt>
                <c:pt idx="58">
                  <c:v>41885</c:v>
                </c:pt>
                <c:pt idx="59">
                  <c:v>41887</c:v>
                </c:pt>
                <c:pt idx="60">
                  <c:v>41893</c:v>
                </c:pt>
                <c:pt idx="61">
                  <c:v>41896</c:v>
                </c:pt>
                <c:pt idx="62">
                  <c:v>41897</c:v>
                </c:pt>
                <c:pt idx="63">
                  <c:v>41901</c:v>
                </c:pt>
                <c:pt idx="64">
                  <c:v>41904</c:v>
                </c:pt>
                <c:pt idx="65">
                  <c:v>41957</c:v>
                </c:pt>
                <c:pt idx="66">
                  <c:v>41978</c:v>
                </c:pt>
                <c:pt idx="67">
                  <c:v>42011</c:v>
                </c:pt>
                <c:pt idx="68">
                  <c:v>42033</c:v>
                </c:pt>
                <c:pt idx="69">
                  <c:v>42058</c:v>
                </c:pt>
                <c:pt idx="70">
                  <c:v>42062</c:v>
                </c:pt>
                <c:pt idx="71">
                  <c:v>42064</c:v>
                </c:pt>
                <c:pt idx="72">
                  <c:v>42078</c:v>
                </c:pt>
                <c:pt idx="73">
                  <c:v>42099</c:v>
                </c:pt>
                <c:pt idx="74">
                  <c:v>42109</c:v>
                </c:pt>
                <c:pt idx="75">
                  <c:v>42122</c:v>
                </c:pt>
                <c:pt idx="76">
                  <c:v>42125</c:v>
                </c:pt>
                <c:pt idx="77">
                  <c:v>42140</c:v>
                </c:pt>
              </c:numCache>
            </c:numRef>
          </c:xVal>
          <c:yVal>
            <c:numRef>
              <c:f>Zonpaneel_FR20!$C$2:$C$2000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26.8583</c:v>
                </c:pt>
                <c:pt idx="2">
                  <c:v>33.855000000000004</c:v>
                </c:pt>
                <c:pt idx="3">
                  <c:v>39.723200000000006</c:v>
                </c:pt>
                <c:pt idx="4">
                  <c:v>81.477699999999999</c:v>
                </c:pt>
                <c:pt idx="5">
                  <c:v>88.700099999999992</c:v>
                </c:pt>
                <c:pt idx="6">
                  <c:v>93.665499999999994</c:v>
                </c:pt>
                <c:pt idx="7">
                  <c:v>99.307999999999993</c:v>
                </c:pt>
                <c:pt idx="8">
                  <c:v>109.69019999999999</c:v>
                </c:pt>
                <c:pt idx="9">
                  <c:v>128.42329999999998</c:v>
                </c:pt>
                <c:pt idx="10">
                  <c:v>191.47969999999998</c:v>
                </c:pt>
                <c:pt idx="11">
                  <c:v>217.06129999999999</c:v>
                </c:pt>
                <c:pt idx="12">
                  <c:v>241.52089999999998</c:v>
                </c:pt>
                <c:pt idx="13">
                  <c:v>273.16129999999998</c:v>
                </c:pt>
                <c:pt idx="14">
                  <c:v>291.11329999999998</c:v>
                </c:pt>
                <c:pt idx="15">
                  <c:v>303.00649999999996</c:v>
                </c:pt>
                <c:pt idx="16">
                  <c:v>317.36809999999997</c:v>
                </c:pt>
                <c:pt idx="17">
                  <c:v>327.01729999999998</c:v>
                </c:pt>
                <c:pt idx="18">
                  <c:v>339.58369999999996</c:v>
                </c:pt>
                <c:pt idx="19">
                  <c:v>348.55969999999996</c:v>
                </c:pt>
                <c:pt idx="20">
                  <c:v>350.13049999999998</c:v>
                </c:pt>
                <c:pt idx="21">
                  <c:v>351.02809999999999</c:v>
                </c:pt>
                <c:pt idx="22">
                  <c:v>359.20729999999998</c:v>
                </c:pt>
                <c:pt idx="23">
                  <c:v>360.11609999999996</c:v>
                </c:pt>
                <c:pt idx="24">
                  <c:v>363.29689999999994</c:v>
                </c:pt>
                <c:pt idx="25">
                  <c:v>365.79609999999991</c:v>
                </c:pt>
                <c:pt idx="26">
                  <c:v>368.7496999999999</c:v>
                </c:pt>
                <c:pt idx="27">
                  <c:v>371.47609999999992</c:v>
                </c:pt>
                <c:pt idx="28">
                  <c:v>375.56569999999994</c:v>
                </c:pt>
                <c:pt idx="29">
                  <c:v>379.65529999999995</c:v>
                </c:pt>
                <c:pt idx="30">
                  <c:v>383.06329999999997</c:v>
                </c:pt>
                <c:pt idx="31">
                  <c:v>386.92569999999995</c:v>
                </c:pt>
                <c:pt idx="32">
                  <c:v>391.01529999999997</c:v>
                </c:pt>
                <c:pt idx="33">
                  <c:v>392.8329</c:v>
                </c:pt>
                <c:pt idx="34">
                  <c:v>396.92250000000001</c:v>
                </c:pt>
                <c:pt idx="35">
                  <c:v>399.19450000000001</c:v>
                </c:pt>
                <c:pt idx="36">
                  <c:v>411.69049999999999</c:v>
                </c:pt>
                <c:pt idx="37">
                  <c:v>420.55129999999997</c:v>
                </c:pt>
                <c:pt idx="38">
                  <c:v>426.91289999999998</c:v>
                </c:pt>
                <c:pt idx="39">
                  <c:v>430.54809999999998</c:v>
                </c:pt>
                <c:pt idx="40">
                  <c:v>444.6345</c:v>
                </c:pt>
                <c:pt idx="41">
                  <c:v>453.04090000000002</c:v>
                </c:pt>
                <c:pt idx="42">
                  <c:v>469.62650000000002</c:v>
                </c:pt>
                <c:pt idx="43">
                  <c:v>472.58010000000002</c:v>
                </c:pt>
                <c:pt idx="44">
                  <c:v>489.16570000000002</c:v>
                </c:pt>
                <c:pt idx="45">
                  <c:v>500.07130000000001</c:v>
                </c:pt>
                <c:pt idx="46">
                  <c:v>504.61529999999999</c:v>
                </c:pt>
                <c:pt idx="47">
                  <c:v>515.97529999999995</c:v>
                </c:pt>
                <c:pt idx="48">
                  <c:v>524.83609999999999</c:v>
                </c:pt>
                <c:pt idx="49">
                  <c:v>553.4633</c:v>
                </c:pt>
                <c:pt idx="50">
                  <c:v>570.50329999999997</c:v>
                </c:pt>
                <c:pt idx="51">
                  <c:v>583.68089999999995</c:v>
                </c:pt>
                <c:pt idx="52">
                  <c:v>606.69110000000001</c:v>
                </c:pt>
                <c:pt idx="53">
                  <c:v>627.02049999999997</c:v>
                </c:pt>
                <c:pt idx="54">
                  <c:v>633.94589999999994</c:v>
                </c:pt>
                <c:pt idx="55">
                  <c:v>639.53089999999997</c:v>
                </c:pt>
                <c:pt idx="56">
                  <c:v>646.45629999999994</c:v>
                </c:pt>
                <c:pt idx="57">
                  <c:v>688.67889999999989</c:v>
                </c:pt>
                <c:pt idx="58">
                  <c:v>695.60429999999985</c:v>
                </c:pt>
                <c:pt idx="59">
                  <c:v>698.73189999999988</c:v>
                </c:pt>
                <c:pt idx="60">
                  <c:v>704.98709999999983</c:v>
                </c:pt>
                <c:pt idx="61">
                  <c:v>711.0188999999998</c:v>
                </c:pt>
                <c:pt idx="62">
                  <c:v>713.25289999999984</c:v>
                </c:pt>
                <c:pt idx="63">
                  <c:v>719.06129999999985</c:v>
                </c:pt>
                <c:pt idx="64">
                  <c:v>722.8590999999999</c:v>
                </c:pt>
                <c:pt idx="65">
                  <c:v>762.40089999999987</c:v>
                </c:pt>
                <c:pt idx="66">
                  <c:v>768.20929999999987</c:v>
                </c:pt>
                <c:pt idx="67">
                  <c:v>774.91129999999987</c:v>
                </c:pt>
                <c:pt idx="68">
                  <c:v>779.6416999999999</c:v>
                </c:pt>
                <c:pt idx="69">
                  <c:v>797.43701428571421</c:v>
                </c:pt>
                <c:pt idx="70">
                  <c:v>800.81587142857131</c:v>
                </c:pt>
                <c:pt idx="71">
                  <c:v>803.51895714285706</c:v>
                </c:pt>
                <c:pt idx="72">
                  <c:v>821.08901428571426</c:v>
                </c:pt>
                <c:pt idx="73">
                  <c:v>844.96627142857142</c:v>
                </c:pt>
                <c:pt idx="74">
                  <c:v>865.46467142857136</c:v>
                </c:pt>
                <c:pt idx="75">
                  <c:v>892.72078571428563</c:v>
                </c:pt>
                <c:pt idx="76">
                  <c:v>898.12695714285701</c:v>
                </c:pt>
                <c:pt idx="77">
                  <c:v>929.21244285714272</c:v>
                </c:pt>
              </c:numCache>
            </c:numRef>
          </c:yVal>
          <c:smooth val="1"/>
        </c:ser>
        <c:axId val="95559680"/>
        <c:axId val="79972608"/>
      </c:scatterChart>
      <c:valAx>
        <c:axId val="50551424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51710976"/>
        <c:crosses val="autoZero"/>
        <c:crossBetween val="midCat"/>
      </c:valAx>
      <c:valAx>
        <c:axId val="51710976"/>
        <c:scaling>
          <c:orientation val="minMax"/>
        </c:scaling>
        <c:axPos val="l"/>
        <c:majorGridlines/>
        <c:numFmt formatCode="General" sourceLinked="1"/>
        <c:tickLblPos val="nextTo"/>
        <c:crossAx val="50551424"/>
        <c:crosses val="autoZero"/>
        <c:crossBetween val="midCat"/>
      </c:valAx>
      <c:valAx>
        <c:axId val="79972608"/>
        <c:scaling>
          <c:orientation val="minMax"/>
        </c:scaling>
        <c:axPos val="r"/>
        <c:numFmt formatCode="&quot;€&quot;\ #,##0.00" sourceLinked="1"/>
        <c:tickLblPos val="nextTo"/>
        <c:crossAx val="95559680"/>
        <c:crosses val="max"/>
        <c:crossBetween val="midCat"/>
      </c:valAx>
      <c:valAx>
        <c:axId val="95559680"/>
        <c:scaling>
          <c:orientation val="minMax"/>
        </c:scaling>
        <c:delete val="1"/>
        <c:axPos val="b"/>
        <c:numFmt formatCode="d\-mmm\-yy" sourceLinked="1"/>
        <c:tickLblPos val="none"/>
        <c:crossAx val="79972608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178" r="0.750000000000001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Zonpaneel_FR20!$D$1</c:f>
              <c:strCache>
                <c:ptCount val="1"/>
                <c:pt idx="0">
                  <c:v>Kosten/kWh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</c:v>
                </c:pt>
                <c:pt idx="1">
                  <c:v>41364</c:v>
                </c:pt>
                <c:pt idx="2">
                  <c:v>41370</c:v>
                </c:pt>
                <c:pt idx="3">
                  <c:v>41375</c:v>
                </c:pt>
                <c:pt idx="4">
                  <c:v>41399</c:v>
                </c:pt>
                <c:pt idx="5">
                  <c:v>41402</c:v>
                </c:pt>
                <c:pt idx="6">
                  <c:v>41405</c:v>
                </c:pt>
                <c:pt idx="7">
                  <c:v>41411</c:v>
                </c:pt>
                <c:pt idx="8">
                  <c:v>41420</c:v>
                </c:pt>
                <c:pt idx="9">
                  <c:v>41430</c:v>
                </c:pt>
                <c:pt idx="10">
                  <c:v>41468</c:v>
                </c:pt>
                <c:pt idx="11">
                  <c:v>41480</c:v>
                </c:pt>
                <c:pt idx="12">
                  <c:v>41494</c:v>
                </c:pt>
                <c:pt idx="13">
                  <c:v>41514</c:v>
                </c:pt>
                <c:pt idx="14">
                  <c:v>41526</c:v>
                </c:pt>
                <c:pt idx="15">
                  <c:v>41537</c:v>
                </c:pt>
                <c:pt idx="16">
                  <c:v>41547</c:v>
                </c:pt>
                <c:pt idx="17">
                  <c:v>41554</c:v>
                </c:pt>
                <c:pt idx="18">
                  <c:v>41578</c:v>
                </c:pt>
                <c:pt idx="19">
                  <c:v>41613</c:v>
                </c:pt>
                <c:pt idx="20">
                  <c:v>41620</c:v>
                </c:pt>
                <c:pt idx="21">
                  <c:v>41621</c:v>
                </c:pt>
                <c:pt idx="22">
                  <c:v>41648</c:v>
                </c:pt>
                <c:pt idx="23">
                  <c:v>41649</c:v>
                </c:pt>
                <c:pt idx="24">
                  <c:v>41659</c:v>
                </c:pt>
                <c:pt idx="25">
                  <c:v>41667</c:v>
                </c:pt>
                <c:pt idx="26">
                  <c:v>41671</c:v>
                </c:pt>
                <c:pt idx="27">
                  <c:v>41673</c:v>
                </c:pt>
                <c:pt idx="28">
                  <c:v>41681</c:v>
                </c:pt>
                <c:pt idx="29">
                  <c:v>41687</c:v>
                </c:pt>
                <c:pt idx="30">
                  <c:v>41693</c:v>
                </c:pt>
                <c:pt idx="31">
                  <c:v>41695</c:v>
                </c:pt>
                <c:pt idx="32">
                  <c:v>41699</c:v>
                </c:pt>
                <c:pt idx="33">
                  <c:v>41700</c:v>
                </c:pt>
                <c:pt idx="34">
                  <c:v>41703</c:v>
                </c:pt>
                <c:pt idx="35">
                  <c:v>41705</c:v>
                </c:pt>
                <c:pt idx="36">
                  <c:v>41710</c:v>
                </c:pt>
                <c:pt idx="37">
                  <c:v>41718</c:v>
                </c:pt>
                <c:pt idx="38">
                  <c:v>41723</c:v>
                </c:pt>
                <c:pt idx="39">
                  <c:v>41725</c:v>
                </c:pt>
                <c:pt idx="40">
                  <c:v>41732</c:v>
                </c:pt>
                <c:pt idx="41">
                  <c:v>41738</c:v>
                </c:pt>
                <c:pt idx="42">
                  <c:v>41748</c:v>
                </c:pt>
                <c:pt idx="43">
                  <c:v>41750</c:v>
                </c:pt>
                <c:pt idx="44">
                  <c:v>41760</c:v>
                </c:pt>
                <c:pt idx="45">
                  <c:v>41767</c:v>
                </c:pt>
                <c:pt idx="46">
                  <c:v>41773</c:v>
                </c:pt>
                <c:pt idx="47">
                  <c:v>41777</c:v>
                </c:pt>
                <c:pt idx="48">
                  <c:v>41782</c:v>
                </c:pt>
                <c:pt idx="49">
                  <c:v>41799</c:v>
                </c:pt>
                <c:pt idx="50">
                  <c:v>41808</c:v>
                </c:pt>
                <c:pt idx="51">
                  <c:v>41815</c:v>
                </c:pt>
                <c:pt idx="52">
                  <c:v>41830</c:v>
                </c:pt>
                <c:pt idx="53">
                  <c:v>41842</c:v>
                </c:pt>
                <c:pt idx="54">
                  <c:v>41846</c:v>
                </c:pt>
                <c:pt idx="55">
                  <c:v>41849</c:v>
                </c:pt>
                <c:pt idx="56">
                  <c:v>41854</c:v>
                </c:pt>
                <c:pt idx="57">
                  <c:v>41882</c:v>
                </c:pt>
                <c:pt idx="58">
                  <c:v>41885</c:v>
                </c:pt>
                <c:pt idx="59">
                  <c:v>41887</c:v>
                </c:pt>
                <c:pt idx="60">
                  <c:v>41893</c:v>
                </c:pt>
                <c:pt idx="61">
                  <c:v>41896</c:v>
                </c:pt>
                <c:pt idx="62">
                  <c:v>41897</c:v>
                </c:pt>
                <c:pt idx="63">
                  <c:v>41901</c:v>
                </c:pt>
                <c:pt idx="64">
                  <c:v>41904</c:v>
                </c:pt>
                <c:pt idx="65">
                  <c:v>41957</c:v>
                </c:pt>
                <c:pt idx="66">
                  <c:v>41978</c:v>
                </c:pt>
                <c:pt idx="67">
                  <c:v>42011</c:v>
                </c:pt>
                <c:pt idx="68">
                  <c:v>42033</c:v>
                </c:pt>
                <c:pt idx="69">
                  <c:v>42058</c:v>
                </c:pt>
                <c:pt idx="70">
                  <c:v>42062</c:v>
                </c:pt>
                <c:pt idx="71">
                  <c:v>42064</c:v>
                </c:pt>
                <c:pt idx="72">
                  <c:v>42078</c:v>
                </c:pt>
                <c:pt idx="73">
                  <c:v>42099</c:v>
                </c:pt>
                <c:pt idx="74">
                  <c:v>42109</c:v>
                </c:pt>
                <c:pt idx="75">
                  <c:v>42122</c:v>
                </c:pt>
                <c:pt idx="76">
                  <c:v>42125</c:v>
                </c:pt>
                <c:pt idx="77">
                  <c:v>42140</c:v>
                </c:pt>
              </c:numCache>
            </c:numRef>
          </c:xVal>
          <c:yVal>
            <c:numRef>
              <c:f>Zonpaneel_FR20!$D$2:$D$2000</c:f>
              <c:numCache>
                <c:formatCode>General</c:formatCode>
                <c:ptCount val="1999"/>
                <c:pt idx="0">
                  <c:v>0.22570000000000001</c:v>
                </c:pt>
                <c:pt idx="1">
                  <c:v>0.22570000000000001</c:v>
                </c:pt>
                <c:pt idx="2">
                  <c:v>0.22570000000000001</c:v>
                </c:pt>
                <c:pt idx="3">
                  <c:v>0.22570000000000001</c:v>
                </c:pt>
                <c:pt idx="4">
                  <c:v>0.22570000000000001</c:v>
                </c:pt>
                <c:pt idx="5">
                  <c:v>0.22570000000000001</c:v>
                </c:pt>
                <c:pt idx="6">
                  <c:v>0.22570000000000001</c:v>
                </c:pt>
                <c:pt idx="7">
                  <c:v>0.22570000000000001</c:v>
                </c:pt>
                <c:pt idx="8">
                  <c:v>0.22570000000000001</c:v>
                </c:pt>
                <c:pt idx="9">
                  <c:v>0.22570000000000001</c:v>
                </c:pt>
                <c:pt idx="10">
                  <c:v>0.22439999999999999</c:v>
                </c:pt>
                <c:pt idx="11">
                  <c:v>0.22439999999999999</c:v>
                </c:pt>
                <c:pt idx="12">
                  <c:v>0.22439999999999999</c:v>
                </c:pt>
                <c:pt idx="13">
                  <c:v>0.22439999999999999</c:v>
                </c:pt>
                <c:pt idx="14">
                  <c:v>0.22439999999999999</c:v>
                </c:pt>
                <c:pt idx="15">
                  <c:v>0.22439999999999999</c:v>
                </c:pt>
                <c:pt idx="16">
                  <c:v>0.22439999999999999</c:v>
                </c:pt>
                <c:pt idx="17">
                  <c:v>0.22439999999999999</c:v>
                </c:pt>
                <c:pt idx="18">
                  <c:v>0.22439999999999999</c:v>
                </c:pt>
                <c:pt idx="19">
                  <c:v>0.22439999999999999</c:v>
                </c:pt>
                <c:pt idx="20">
                  <c:v>0.22439999999999999</c:v>
                </c:pt>
                <c:pt idx="21">
                  <c:v>0.22439999999999999</c:v>
                </c:pt>
                <c:pt idx="22">
                  <c:v>0.22720000000000001</c:v>
                </c:pt>
                <c:pt idx="23">
                  <c:v>0.22720000000000001</c:v>
                </c:pt>
                <c:pt idx="24">
                  <c:v>0.22720000000000001</c:v>
                </c:pt>
                <c:pt idx="25">
                  <c:v>0.22720000000000001</c:v>
                </c:pt>
                <c:pt idx="26">
                  <c:v>0.22720000000000001</c:v>
                </c:pt>
                <c:pt idx="27">
                  <c:v>0.22720000000000001</c:v>
                </c:pt>
                <c:pt idx="28">
                  <c:v>0.22720000000000001</c:v>
                </c:pt>
                <c:pt idx="29">
                  <c:v>0.22720000000000001</c:v>
                </c:pt>
                <c:pt idx="30">
                  <c:v>0.22720000000000001</c:v>
                </c:pt>
                <c:pt idx="31">
                  <c:v>0.22720000000000001</c:v>
                </c:pt>
                <c:pt idx="32">
                  <c:v>0.22720000000000001</c:v>
                </c:pt>
                <c:pt idx="33">
                  <c:v>0.22720000000000001</c:v>
                </c:pt>
                <c:pt idx="34">
                  <c:v>0.22720000000000001</c:v>
                </c:pt>
                <c:pt idx="35">
                  <c:v>0.22720000000000001</c:v>
                </c:pt>
                <c:pt idx="36">
                  <c:v>0.22720000000000001</c:v>
                </c:pt>
                <c:pt idx="37">
                  <c:v>0.22720000000000001</c:v>
                </c:pt>
                <c:pt idx="38">
                  <c:v>0.22720000000000001</c:v>
                </c:pt>
                <c:pt idx="39">
                  <c:v>0.22720000000000001</c:v>
                </c:pt>
                <c:pt idx="40">
                  <c:v>0.22720000000000001</c:v>
                </c:pt>
                <c:pt idx="41">
                  <c:v>0.22720000000000001</c:v>
                </c:pt>
                <c:pt idx="42">
                  <c:v>0.22720000000000001</c:v>
                </c:pt>
                <c:pt idx="43">
                  <c:v>0.22720000000000001</c:v>
                </c:pt>
                <c:pt idx="44">
                  <c:v>0.22720000000000001</c:v>
                </c:pt>
                <c:pt idx="45">
                  <c:v>0.22720000000000001</c:v>
                </c:pt>
                <c:pt idx="46">
                  <c:v>0.22720000000000001</c:v>
                </c:pt>
                <c:pt idx="47">
                  <c:v>0.22720000000000001</c:v>
                </c:pt>
                <c:pt idx="48">
                  <c:v>0.22720000000000001</c:v>
                </c:pt>
                <c:pt idx="49">
                  <c:v>0.22720000000000001</c:v>
                </c:pt>
                <c:pt idx="50">
                  <c:v>0.22720000000000001</c:v>
                </c:pt>
                <c:pt idx="51">
                  <c:v>0.22720000000000001</c:v>
                </c:pt>
                <c:pt idx="52">
                  <c:v>0.22339999999999999</c:v>
                </c:pt>
                <c:pt idx="53">
                  <c:v>0.22339999999999999</c:v>
                </c:pt>
                <c:pt idx="54">
                  <c:v>0.22339999999999999</c:v>
                </c:pt>
                <c:pt idx="55">
                  <c:v>0.22339999999999999</c:v>
                </c:pt>
                <c:pt idx="56">
                  <c:v>0.22339999999999999</c:v>
                </c:pt>
                <c:pt idx="57">
                  <c:v>0.22339999999999999</c:v>
                </c:pt>
                <c:pt idx="58">
                  <c:v>0.22339999999999999</c:v>
                </c:pt>
                <c:pt idx="59">
                  <c:v>0.22339999999999999</c:v>
                </c:pt>
                <c:pt idx="60">
                  <c:v>0.22339999999999999</c:v>
                </c:pt>
                <c:pt idx="61">
                  <c:v>0.22339999999999999</c:v>
                </c:pt>
                <c:pt idx="62">
                  <c:v>0.22339999999999999</c:v>
                </c:pt>
                <c:pt idx="63">
                  <c:v>0.22339999999999999</c:v>
                </c:pt>
                <c:pt idx="64">
                  <c:v>0.22339999999999999</c:v>
                </c:pt>
                <c:pt idx="65">
                  <c:v>0.22339999999999999</c:v>
                </c:pt>
                <c:pt idx="66">
                  <c:v>0.22339999999999999</c:v>
                </c:pt>
                <c:pt idx="67">
                  <c:v>0.22339999999999999</c:v>
                </c:pt>
                <c:pt idx="68">
                  <c:v>0.22525714285714285</c:v>
                </c:pt>
                <c:pt idx="69">
                  <c:v>0.22525714285714285</c:v>
                </c:pt>
                <c:pt idx="70">
                  <c:v>0.22525714285714285</c:v>
                </c:pt>
                <c:pt idx="71">
                  <c:v>0.22525714285714285</c:v>
                </c:pt>
                <c:pt idx="72">
                  <c:v>0.22525714285714285</c:v>
                </c:pt>
                <c:pt idx="73">
                  <c:v>0.22525714285714285</c:v>
                </c:pt>
                <c:pt idx="74">
                  <c:v>0.22525714285714285</c:v>
                </c:pt>
                <c:pt idx="75">
                  <c:v>0.22525714285714285</c:v>
                </c:pt>
                <c:pt idx="76">
                  <c:v>0.22525714285714285</c:v>
                </c:pt>
                <c:pt idx="77">
                  <c:v>0.22525714285714285</c:v>
                </c:pt>
              </c:numCache>
            </c:numRef>
          </c:yVal>
          <c:smooth val="1"/>
        </c:ser>
        <c:axId val="104265984"/>
        <c:axId val="61862656"/>
      </c:scatterChart>
      <c:scatterChart>
        <c:scatterStyle val="smoothMarker"/>
        <c:ser>
          <c:idx val="1"/>
          <c:order val="1"/>
          <c:tx>
            <c:strRef>
              <c:f>Zonpaneel_FR20!$E$1</c:f>
              <c:strCache>
                <c:ptCount val="1"/>
                <c:pt idx="0">
                  <c:v>Losten/kWh % Mrt13</c:v>
                </c:pt>
              </c:strCache>
            </c:strRef>
          </c:tx>
          <c:marker>
            <c:symbol val="none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</c:v>
                </c:pt>
                <c:pt idx="1">
                  <c:v>41364</c:v>
                </c:pt>
                <c:pt idx="2">
                  <c:v>41370</c:v>
                </c:pt>
                <c:pt idx="3">
                  <c:v>41375</c:v>
                </c:pt>
                <c:pt idx="4">
                  <c:v>41399</c:v>
                </c:pt>
                <c:pt idx="5">
                  <c:v>41402</c:v>
                </c:pt>
                <c:pt idx="6">
                  <c:v>41405</c:v>
                </c:pt>
                <c:pt idx="7">
                  <c:v>41411</c:v>
                </c:pt>
                <c:pt idx="8">
                  <c:v>41420</c:v>
                </c:pt>
                <c:pt idx="9">
                  <c:v>41430</c:v>
                </c:pt>
                <c:pt idx="10">
                  <c:v>41468</c:v>
                </c:pt>
                <c:pt idx="11">
                  <c:v>41480</c:v>
                </c:pt>
                <c:pt idx="12">
                  <c:v>41494</c:v>
                </c:pt>
                <c:pt idx="13">
                  <c:v>41514</c:v>
                </c:pt>
                <c:pt idx="14">
                  <c:v>41526</c:v>
                </c:pt>
                <c:pt idx="15">
                  <c:v>41537</c:v>
                </c:pt>
                <c:pt idx="16">
                  <c:v>41547</c:v>
                </c:pt>
                <c:pt idx="17">
                  <c:v>41554</c:v>
                </c:pt>
                <c:pt idx="18">
                  <c:v>41578</c:v>
                </c:pt>
                <c:pt idx="19">
                  <c:v>41613</c:v>
                </c:pt>
                <c:pt idx="20">
                  <c:v>41620</c:v>
                </c:pt>
                <c:pt idx="21">
                  <c:v>41621</c:v>
                </c:pt>
                <c:pt idx="22">
                  <c:v>41648</c:v>
                </c:pt>
                <c:pt idx="23">
                  <c:v>41649</c:v>
                </c:pt>
                <c:pt idx="24">
                  <c:v>41659</c:v>
                </c:pt>
                <c:pt idx="25">
                  <c:v>41667</c:v>
                </c:pt>
                <c:pt idx="26">
                  <c:v>41671</c:v>
                </c:pt>
                <c:pt idx="27">
                  <c:v>41673</c:v>
                </c:pt>
                <c:pt idx="28">
                  <c:v>41681</c:v>
                </c:pt>
                <c:pt idx="29">
                  <c:v>41687</c:v>
                </c:pt>
                <c:pt idx="30">
                  <c:v>41693</c:v>
                </c:pt>
                <c:pt idx="31">
                  <c:v>41695</c:v>
                </c:pt>
                <c:pt idx="32">
                  <c:v>41699</c:v>
                </c:pt>
                <c:pt idx="33">
                  <c:v>41700</c:v>
                </c:pt>
                <c:pt idx="34">
                  <c:v>41703</c:v>
                </c:pt>
                <c:pt idx="35">
                  <c:v>41705</c:v>
                </c:pt>
                <c:pt idx="36">
                  <c:v>41710</c:v>
                </c:pt>
                <c:pt idx="37">
                  <c:v>41718</c:v>
                </c:pt>
                <c:pt idx="38">
                  <c:v>41723</c:v>
                </c:pt>
                <c:pt idx="39">
                  <c:v>41725</c:v>
                </c:pt>
                <c:pt idx="40">
                  <c:v>41732</c:v>
                </c:pt>
                <c:pt idx="41">
                  <c:v>41738</c:v>
                </c:pt>
                <c:pt idx="42">
                  <c:v>41748</c:v>
                </c:pt>
                <c:pt idx="43">
                  <c:v>41750</c:v>
                </c:pt>
                <c:pt idx="44">
                  <c:v>41760</c:v>
                </c:pt>
                <c:pt idx="45">
                  <c:v>41767</c:v>
                </c:pt>
                <c:pt idx="46">
                  <c:v>41773</c:v>
                </c:pt>
                <c:pt idx="47">
                  <c:v>41777</c:v>
                </c:pt>
                <c:pt idx="48">
                  <c:v>41782</c:v>
                </c:pt>
                <c:pt idx="49">
                  <c:v>41799</c:v>
                </c:pt>
                <c:pt idx="50">
                  <c:v>41808</c:v>
                </c:pt>
                <c:pt idx="51">
                  <c:v>41815</c:v>
                </c:pt>
                <c:pt idx="52">
                  <c:v>41830</c:v>
                </c:pt>
                <c:pt idx="53">
                  <c:v>41842</c:v>
                </c:pt>
                <c:pt idx="54">
                  <c:v>41846</c:v>
                </c:pt>
                <c:pt idx="55">
                  <c:v>41849</c:v>
                </c:pt>
                <c:pt idx="56">
                  <c:v>41854</c:v>
                </c:pt>
                <c:pt idx="57">
                  <c:v>41882</c:v>
                </c:pt>
                <c:pt idx="58">
                  <c:v>41885</c:v>
                </c:pt>
                <c:pt idx="59">
                  <c:v>41887</c:v>
                </c:pt>
                <c:pt idx="60">
                  <c:v>41893</c:v>
                </c:pt>
                <c:pt idx="61">
                  <c:v>41896</c:v>
                </c:pt>
                <c:pt idx="62">
                  <c:v>41897</c:v>
                </c:pt>
                <c:pt idx="63">
                  <c:v>41901</c:v>
                </c:pt>
                <c:pt idx="64">
                  <c:v>41904</c:v>
                </c:pt>
                <c:pt idx="65">
                  <c:v>41957</c:v>
                </c:pt>
                <c:pt idx="66">
                  <c:v>41978</c:v>
                </c:pt>
                <c:pt idx="67">
                  <c:v>42011</c:v>
                </c:pt>
                <c:pt idx="68">
                  <c:v>42033</c:v>
                </c:pt>
                <c:pt idx="69">
                  <c:v>42058</c:v>
                </c:pt>
                <c:pt idx="70">
                  <c:v>42062</c:v>
                </c:pt>
                <c:pt idx="71">
                  <c:v>42064</c:v>
                </c:pt>
                <c:pt idx="72">
                  <c:v>42078</c:v>
                </c:pt>
                <c:pt idx="73">
                  <c:v>42099</c:v>
                </c:pt>
                <c:pt idx="74">
                  <c:v>42109</c:v>
                </c:pt>
                <c:pt idx="75">
                  <c:v>42122</c:v>
                </c:pt>
                <c:pt idx="76">
                  <c:v>42125</c:v>
                </c:pt>
                <c:pt idx="77">
                  <c:v>42140</c:v>
                </c:pt>
              </c:numCache>
            </c:numRef>
          </c:xVal>
          <c:yVal>
            <c:numRef>
              <c:f>Zonpaneel_FR20!$E$2:$E$2000</c:f>
              <c:numCache>
                <c:formatCode>0.0%</c:formatCode>
                <c:ptCount val="19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0.9942401417811253</c:v>
                </c:pt>
                <c:pt idx="11">
                  <c:v>0.9942401417811253</c:v>
                </c:pt>
                <c:pt idx="12">
                  <c:v>0.9942401417811253</c:v>
                </c:pt>
                <c:pt idx="13">
                  <c:v>0.9942401417811253</c:v>
                </c:pt>
                <c:pt idx="14">
                  <c:v>0.9942401417811253</c:v>
                </c:pt>
                <c:pt idx="15">
                  <c:v>0.9942401417811253</c:v>
                </c:pt>
                <c:pt idx="16">
                  <c:v>0.9942401417811253</c:v>
                </c:pt>
                <c:pt idx="17">
                  <c:v>0.9942401417811253</c:v>
                </c:pt>
                <c:pt idx="18">
                  <c:v>0.9942401417811253</c:v>
                </c:pt>
                <c:pt idx="19">
                  <c:v>0.9942401417811253</c:v>
                </c:pt>
                <c:pt idx="20">
                  <c:v>0.9942401417811253</c:v>
                </c:pt>
                <c:pt idx="21">
                  <c:v>0.9942401417811253</c:v>
                </c:pt>
                <c:pt idx="22">
                  <c:v>1.0066459902525475</c:v>
                </c:pt>
                <c:pt idx="23">
                  <c:v>1.0066459902525475</c:v>
                </c:pt>
                <c:pt idx="24">
                  <c:v>1.0066459902525475</c:v>
                </c:pt>
                <c:pt idx="25">
                  <c:v>1.0066459902525475</c:v>
                </c:pt>
                <c:pt idx="26">
                  <c:v>1.0066459902525475</c:v>
                </c:pt>
                <c:pt idx="27">
                  <c:v>1.0066459902525475</c:v>
                </c:pt>
                <c:pt idx="28">
                  <c:v>1.0066459902525475</c:v>
                </c:pt>
                <c:pt idx="29">
                  <c:v>1.0066459902525475</c:v>
                </c:pt>
                <c:pt idx="30">
                  <c:v>1.0066459902525475</c:v>
                </c:pt>
                <c:pt idx="31">
                  <c:v>1.0066459902525475</c:v>
                </c:pt>
                <c:pt idx="32">
                  <c:v>1.0066459902525475</c:v>
                </c:pt>
                <c:pt idx="33">
                  <c:v>1.0066459902525475</c:v>
                </c:pt>
                <c:pt idx="34">
                  <c:v>1.0066459902525475</c:v>
                </c:pt>
                <c:pt idx="35">
                  <c:v>1.0066459902525475</c:v>
                </c:pt>
                <c:pt idx="36">
                  <c:v>1.0066459902525475</c:v>
                </c:pt>
                <c:pt idx="37">
                  <c:v>1.0066459902525475</c:v>
                </c:pt>
                <c:pt idx="38">
                  <c:v>1.0066459902525475</c:v>
                </c:pt>
                <c:pt idx="39">
                  <c:v>1.0066459902525475</c:v>
                </c:pt>
                <c:pt idx="40">
                  <c:v>1.0066459902525475</c:v>
                </c:pt>
                <c:pt idx="41">
                  <c:v>1.0066459902525475</c:v>
                </c:pt>
                <c:pt idx="42">
                  <c:v>1.0066459902525475</c:v>
                </c:pt>
                <c:pt idx="43">
                  <c:v>1.0066459902525475</c:v>
                </c:pt>
                <c:pt idx="44">
                  <c:v>1.0066459902525475</c:v>
                </c:pt>
                <c:pt idx="45">
                  <c:v>1.0066459902525475</c:v>
                </c:pt>
                <c:pt idx="46">
                  <c:v>1.0066459902525475</c:v>
                </c:pt>
                <c:pt idx="47">
                  <c:v>1.0066459902525475</c:v>
                </c:pt>
                <c:pt idx="48">
                  <c:v>1.0066459902525475</c:v>
                </c:pt>
                <c:pt idx="49">
                  <c:v>1.0066459902525475</c:v>
                </c:pt>
                <c:pt idx="50">
                  <c:v>1.0066459902525475</c:v>
                </c:pt>
                <c:pt idx="51">
                  <c:v>1.0066459902525475</c:v>
                </c:pt>
                <c:pt idx="52">
                  <c:v>0.98980948161276017</c:v>
                </c:pt>
                <c:pt idx="53">
                  <c:v>0.98980948161276017</c:v>
                </c:pt>
                <c:pt idx="54">
                  <c:v>0.98980948161276017</c:v>
                </c:pt>
                <c:pt idx="55">
                  <c:v>0.98980948161276017</c:v>
                </c:pt>
                <c:pt idx="56">
                  <c:v>0.98980948161276017</c:v>
                </c:pt>
                <c:pt idx="57">
                  <c:v>0.98980948161276017</c:v>
                </c:pt>
                <c:pt idx="58">
                  <c:v>0.98980948161276017</c:v>
                </c:pt>
                <c:pt idx="59">
                  <c:v>0.98980948161276017</c:v>
                </c:pt>
                <c:pt idx="60">
                  <c:v>0.98980948161276017</c:v>
                </c:pt>
                <c:pt idx="61">
                  <c:v>0.98980948161276017</c:v>
                </c:pt>
                <c:pt idx="62">
                  <c:v>0.98980948161276017</c:v>
                </c:pt>
                <c:pt idx="63">
                  <c:v>0.98980948161276017</c:v>
                </c:pt>
                <c:pt idx="64">
                  <c:v>0.98980948161276017</c:v>
                </c:pt>
                <c:pt idx="65">
                  <c:v>0.98980948161276017</c:v>
                </c:pt>
                <c:pt idx="66">
                  <c:v>0.98980948161276017</c:v>
                </c:pt>
                <c:pt idx="67">
                  <c:v>0.98980948161276017</c:v>
                </c:pt>
                <c:pt idx="68">
                  <c:v>0.99803785049686677</c:v>
                </c:pt>
                <c:pt idx="69">
                  <c:v>0.99803785049686677</c:v>
                </c:pt>
                <c:pt idx="70">
                  <c:v>0.99803785049686677</c:v>
                </c:pt>
                <c:pt idx="71">
                  <c:v>0.99803785049686677</c:v>
                </c:pt>
                <c:pt idx="72">
                  <c:v>0.99803785049686677</c:v>
                </c:pt>
                <c:pt idx="73">
                  <c:v>0.99803785049686677</c:v>
                </c:pt>
                <c:pt idx="74">
                  <c:v>0.99803785049686677</c:v>
                </c:pt>
                <c:pt idx="75">
                  <c:v>0.99803785049686677</c:v>
                </c:pt>
                <c:pt idx="76">
                  <c:v>0.99803785049686677</c:v>
                </c:pt>
                <c:pt idx="77">
                  <c:v>0.99803785049686677</c:v>
                </c:pt>
              </c:numCache>
            </c:numRef>
          </c:yVal>
          <c:smooth val="1"/>
        </c:ser>
        <c:axId val="78708736"/>
        <c:axId val="61864192"/>
      </c:scatterChart>
      <c:valAx>
        <c:axId val="104265984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61862656"/>
        <c:crosses val="autoZero"/>
        <c:crossBetween val="midCat"/>
      </c:valAx>
      <c:valAx>
        <c:axId val="61862656"/>
        <c:scaling>
          <c:orientation val="minMax"/>
        </c:scaling>
        <c:axPos val="l"/>
        <c:majorGridlines/>
        <c:numFmt formatCode="General" sourceLinked="1"/>
        <c:tickLblPos val="nextTo"/>
        <c:crossAx val="104265984"/>
        <c:crosses val="autoZero"/>
        <c:crossBetween val="midCat"/>
      </c:valAx>
      <c:valAx>
        <c:axId val="61864192"/>
        <c:scaling>
          <c:orientation val="minMax"/>
        </c:scaling>
        <c:axPos val="r"/>
        <c:numFmt formatCode="0.0%" sourceLinked="1"/>
        <c:tickLblPos val="nextTo"/>
        <c:crossAx val="78708736"/>
        <c:crosses val="max"/>
        <c:crossBetween val="midCat"/>
      </c:valAx>
      <c:valAx>
        <c:axId val="78708736"/>
        <c:scaling>
          <c:orientation val="minMax"/>
        </c:scaling>
        <c:delete val="1"/>
        <c:axPos val="b"/>
        <c:numFmt formatCode="d\-mmm\-yy" sourceLinked="1"/>
        <c:tickLblPos val="none"/>
        <c:crossAx val="61864192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211" r="0.750000000000002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ZonPaneel_APS500!$B$1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ZonPaneel_APS500!$A$2:$A$2000</c:f>
              <c:numCache>
                <c:formatCode>d\-mmm\-yy</c:formatCode>
                <c:ptCount val="1999"/>
                <c:pt idx="0">
                  <c:v>41851</c:v>
                </c:pt>
                <c:pt idx="1">
                  <c:v>41854</c:v>
                </c:pt>
                <c:pt idx="2">
                  <c:v>41881</c:v>
                </c:pt>
                <c:pt idx="3">
                  <c:v>41883</c:v>
                </c:pt>
                <c:pt idx="4">
                  <c:v>41885</c:v>
                </c:pt>
                <c:pt idx="5">
                  <c:v>41887</c:v>
                </c:pt>
                <c:pt idx="6">
                  <c:v>41890</c:v>
                </c:pt>
                <c:pt idx="7">
                  <c:v>41893</c:v>
                </c:pt>
                <c:pt idx="8">
                  <c:v>41897</c:v>
                </c:pt>
                <c:pt idx="9">
                  <c:v>41904</c:v>
                </c:pt>
                <c:pt idx="10">
                  <c:v>41940</c:v>
                </c:pt>
                <c:pt idx="11">
                  <c:v>41957</c:v>
                </c:pt>
                <c:pt idx="12">
                  <c:v>41978</c:v>
                </c:pt>
                <c:pt idx="13">
                  <c:v>42011</c:v>
                </c:pt>
                <c:pt idx="14">
                  <c:v>42033</c:v>
                </c:pt>
                <c:pt idx="15">
                  <c:v>42058</c:v>
                </c:pt>
                <c:pt idx="16">
                  <c:v>42062</c:v>
                </c:pt>
                <c:pt idx="17">
                  <c:v>42064</c:v>
                </c:pt>
                <c:pt idx="18">
                  <c:v>42078</c:v>
                </c:pt>
                <c:pt idx="19">
                  <c:v>42099</c:v>
                </c:pt>
                <c:pt idx="20">
                  <c:v>42109</c:v>
                </c:pt>
                <c:pt idx="21">
                  <c:v>42122</c:v>
                </c:pt>
                <c:pt idx="22">
                  <c:v>42125</c:v>
                </c:pt>
                <c:pt idx="23">
                  <c:v>42140</c:v>
                </c:pt>
              </c:numCache>
            </c:numRef>
          </c:xVal>
          <c:yVal>
            <c:numRef>
              <c:f>ZonPaneel_APS500!$B$2:$B$2000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3.3</c:v>
                </c:pt>
                <c:pt idx="2">
                  <c:v>45.6</c:v>
                </c:pt>
                <c:pt idx="3">
                  <c:v>49</c:v>
                </c:pt>
                <c:pt idx="4">
                  <c:v>53.4</c:v>
                </c:pt>
                <c:pt idx="5">
                  <c:v>56.5</c:v>
                </c:pt>
                <c:pt idx="6">
                  <c:v>60.2</c:v>
                </c:pt>
                <c:pt idx="7">
                  <c:v>62.7</c:v>
                </c:pt>
                <c:pt idx="8">
                  <c:v>70.2</c:v>
                </c:pt>
                <c:pt idx="9">
                  <c:v>79.400000000000006</c:v>
                </c:pt>
                <c:pt idx="10">
                  <c:v>106.3</c:v>
                </c:pt>
                <c:pt idx="11">
                  <c:v>115.9</c:v>
                </c:pt>
                <c:pt idx="12">
                  <c:v>122.6</c:v>
                </c:pt>
                <c:pt idx="13">
                  <c:v>130.30000000000001</c:v>
                </c:pt>
                <c:pt idx="14">
                  <c:v>135.30000000000001</c:v>
                </c:pt>
                <c:pt idx="15">
                  <c:v>150.69999999999999</c:v>
                </c:pt>
                <c:pt idx="16">
                  <c:v>153.80000000000001</c:v>
                </c:pt>
                <c:pt idx="17">
                  <c:v>156.30000000000001</c:v>
                </c:pt>
                <c:pt idx="18">
                  <c:v>172.9</c:v>
                </c:pt>
                <c:pt idx="19">
                  <c:v>196.3</c:v>
                </c:pt>
                <c:pt idx="20">
                  <c:v>216</c:v>
                </c:pt>
                <c:pt idx="21">
                  <c:v>241.7</c:v>
                </c:pt>
                <c:pt idx="22">
                  <c:v>247</c:v>
                </c:pt>
                <c:pt idx="23">
                  <c:v>277.2</c:v>
                </c:pt>
              </c:numCache>
            </c:numRef>
          </c:yVal>
          <c:smooth val="1"/>
        </c:ser>
        <c:axId val="80020992"/>
        <c:axId val="80022528"/>
      </c:scatterChart>
      <c:scatterChart>
        <c:scatterStyle val="smoothMarker"/>
        <c:ser>
          <c:idx val="1"/>
          <c:order val="1"/>
          <c:tx>
            <c:strRef>
              <c:f>ZonPaneel_APS500!$C$1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ZonPaneel_APS500!$A$2:$A$2000</c:f>
              <c:numCache>
                <c:formatCode>d\-mmm\-yy</c:formatCode>
                <c:ptCount val="1999"/>
                <c:pt idx="0">
                  <c:v>41851</c:v>
                </c:pt>
                <c:pt idx="1">
                  <c:v>41854</c:v>
                </c:pt>
                <c:pt idx="2">
                  <c:v>41881</c:v>
                </c:pt>
                <c:pt idx="3">
                  <c:v>41883</c:v>
                </c:pt>
                <c:pt idx="4">
                  <c:v>41885</c:v>
                </c:pt>
                <c:pt idx="5">
                  <c:v>41887</c:v>
                </c:pt>
                <c:pt idx="6">
                  <c:v>41890</c:v>
                </c:pt>
                <c:pt idx="7">
                  <c:v>41893</c:v>
                </c:pt>
                <c:pt idx="8">
                  <c:v>41897</c:v>
                </c:pt>
                <c:pt idx="9">
                  <c:v>41904</c:v>
                </c:pt>
                <c:pt idx="10">
                  <c:v>41940</c:v>
                </c:pt>
                <c:pt idx="11">
                  <c:v>41957</c:v>
                </c:pt>
                <c:pt idx="12">
                  <c:v>41978</c:v>
                </c:pt>
                <c:pt idx="13">
                  <c:v>42011</c:v>
                </c:pt>
                <c:pt idx="14">
                  <c:v>42033</c:v>
                </c:pt>
                <c:pt idx="15">
                  <c:v>42058</c:v>
                </c:pt>
                <c:pt idx="16">
                  <c:v>42062</c:v>
                </c:pt>
                <c:pt idx="17">
                  <c:v>42064</c:v>
                </c:pt>
                <c:pt idx="18">
                  <c:v>42078</c:v>
                </c:pt>
                <c:pt idx="19">
                  <c:v>42099</c:v>
                </c:pt>
                <c:pt idx="20">
                  <c:v>42109</c:v>
                </c:pt>
                <c:pt idx="21">
                  <c:v>42122</c:v>
                </c:pt>
                <c:pt idx="22">
                  <c:v>42125</c:v>
                </c:pt>
                <c:pt idx="23">
                  <c:v>42140</c:v>
                </c:pt>
              </c:numCache>
            </c:numRef>
          </c:xVal>
          <c:yVal>
            <c:numRef>
              <c:f>ZonPaneel_APS500!$C$2:$C$2000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0.73721999999999988</c:v>
                </c:pt>
                <c:pt idx="2">
                  <c:v>10.187040000000001</c:v>
                </c:pt>
                <c:pt idx="3">
                  <c:v>10.946600000000002</c:v>
                </c:pt>
                <c:pt idx="4">
                  <c:v>11.929560000000002</c:v>
                </c:pt>
                <c:pt idx="5">
                  <c:v>12.622100000000003</c:v>
                </c:pt>
                <c:pt idx="6">
                  <c:v>13.448680000000003</c:v>
                </c:pt>
                <c:pt idx="7">
                  <c:v>14.007180000000004</c:v>
                </c:pt>
                <c:pt idx="8">
                  <c:v>15.682680000000003</c:v>
                </c:pt>
                <c:pt idx="9">
                  <c:v>17.737960000000005</c:v>
                </c:pt>
                <c:pt idx="10">
                  <c:v>23.747420000000002</c:v>
                </c:pt>
                <c:pt idx="11">
                  <c:v>25.892060000000004</c:v>
                </c:pt>
                <c:pt idx="12">
                  <c:v>27.388840000000002</c:v>
                </c:pt>
                <c:pt idx="13">
                  <c:v>29.109020000000005</c:v>
                </c:pt>
                <c:pt idx="14">
                  <c:v>30.235305714285719</c:v>
                </c:pt>
                <c:pt idx="15">
                  <c:v>33.704265714285711</c:v>
                </c:pt>
                <c:pt idx="16">
                  <c:v>34.402562857142861</c:v>
                </c:pt>
                <c:pt idx="17">
                  <c:v>34.965705714285718</c:v>
                </c:pt>
                <c:pt idx="18">
                  <c:v>38.704974285714286</c:v>
                </c:pt>
                <c:pt idx="19">
                  <c:v>43.975991428571433</c:v>
                </c:pt>
                <c:pt idx="20">
                  <c:v>48.413557142857144</c:v>
                </c:pt>
                <c:pt idx="21">
                  <c:v>54.202665714285715</c:v>
                </c:pt>
                <c:pt idx="22">
                  <c:v>55.396528571428576</c:v>
                </c:pt>
                <c:pt idx="23">
                  <c:v>62.199294285714288</c:v>
                </c:pt>
              </c:numCache>
            </c:numRef>
          </c:yVal>
          <c:smooth val="1"/>
        </c:ser>
        <c:axId val="80050432"/>
        <c:axId val="80048896"/>
      </c:scatterChart>
      <c:valAx>
        <c:axId val="80020992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80022528"/>
        <c:crosses val="autoZero"/>
        <c:crossBetween val="midCat"/>
      </c:valAx>
      <c:valAx>
        <c:axId val="8002252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80020992"/>
        <c:crosses val="autoZero"/>
        <c:crossBetween val="midCat"/>
      </c:valAx>
      <c:valAx>
        <c:axId val="80048896"/>
        <c:scaling>
          <c:orientation val="minMax"/>
          <c:min val="0"/>
        </c:scaling>
        <c:axPos val="r"/>
        <c:numFmt formatCode="&quot;€&quot;\ #,##0.00" sourceLinked="1"/>
        <c:tickLblPos val="nextTo"/>
        <c:crossAx val="80050432"/>
        <c:crosses val="max"/>
        <c:crossBetween val="midCat"/>
      </c:valAx>
      <c:valAx>
        <c:axId val="80050432"/>
        <c:scaling>
          <c:orientation val="minMax"/>
        </c:scaling>
        <c:delete val="1"/>
        <c:axPos val="b"/>
        <c:numFmt formatCode="d\-mmm\-yy" sourceLinked="1"/>
        <c:tickLblPos val="none"/>
        <c:crossAx val="80048896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178" r="0.750000000000001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ZonPaneel_Steca1800!$B$1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ZonPaneel_Steca1800!$A$2:$A$2000</c:f>
              <c:numCache>
                <c:formatCode>d\-mmm\-yy</c:formatCode>
                <c:ptCount val="1999"/>
                <c:pt idx="0">
                  <c:v>41853</c:v>
                </c:pt>
                <c:pt idx="1">
                  <c:v>41854</c:v>
                </c:pt>
                <c:pt idx="2">
                  <c:v>41882</c:v>
                </c:pt>
                <c:pt idx="3">
                  <c:v>41883</c:v>
                </c:pt>
                <c:pt idx="4">
                  <c:v>41884</c:v>
                </c:pt>
                <c:pt idx="5">
                  <c:v>41885</c:v>
                </c:pt>
                <c:pt idx="6">
                  <c:v>41887</c:v>
                </c:pt>
                <c:pt idx="7">
                  <c:v>41890</c:v>
                </c:pt>
                <c:pt idx="8">
                  <c:v>41893</c:v>
                </c:pt>
                <c:pt idx="9">
                  <c:v>41897</c:v>
                </c:pt>
                <c:pt idx="10">
                  <c:v>41904</c:v>
                </c:pt>
                <c:pt idx="11">
                  <c:v>41940</c:v>
                </c:pt>
                <c:pt idx="12">
                  <c:v>41957</c:v>
                </c:pt>
                <c:pt idx="13">
                  <c:v>41978</c:v>
                </c:pt>
                <c:pt idx="14">
                  <c:v>42011</c:v>
                </c:pt>
                <c:pt idx="15">
                  <c:v>42033</c:v>
                </c:pt>
                <c:pt idx="16">
                  <c:v>42058</c:v>
                </c:pt>
                <c:pt idx="17">
                  <c:v>42062</c:v>
                </c:pt>
                <c:pt idx="18">
                  <c:v>42064</c:v>
                </c:pt>
                <c:pt idx="19">
                  <c:v>42078</c:v>
                </c:pt>
                <c:pt idx="20">
                  <c:v>42099</c:v>
                </c:pt>
                <c:pt idx="21">
                  <c:v>42109</c:v>
                </c:pt>
                <c:pt idx="22">
                  <c:v>42122</c:v>
                </c:pt>
                <c:pt idx="23">
                  <c:v>42125</c:v>
                </c:pt>
                <c:pt idx="24">
                  <c:v>42140</c:v>
                </c:pt>
              </c:numCache>
            </c:numRef>
          </c:xVal>
          <c:yVal>
            <c:numRef>
              <c:f>ZonPaneel_Steca1800!$B$2:$B$2000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0.6</c:v>
                </c:pt>
                <c:pt idx="2">
                  <c:v>204</c:v>
                </c:pt>
                <c:pt idx="3">
                  <c:v>215</c:v>
                </c:pt>
                <c:pt idx="4">
                  <c:v>225</c:v>
                </c:pt>
                <c:pt idx="5">
                  <c:v>236</c:v>
                </c:pt>
                <c:pt idx="6">
                  <c:v>252</c:v>
                </c:pt>
                <c:pt idx="7">
                  <c:v>271</c:v>
                </c:pt>
                <c:pt idx="8">
                  <c:v>281</c:v>
                </c:pt>
                <c:pt idx="9">
                  <c:v>320</c:v>
                </c:pt>
                <c:pt idx="10">
                  <c:v>365</c:v>
                </c:pt>
                <c:pt idx="11">
                  <c:v>482</c:v>
                </c:pt>
                <c:pt idx="12">
                  <c:v>519</c:v>
                </c:pt>
                <c:pt idx="13">
                  <c:v>543</c:v>
                </c:pt>
                <c:pt idx="14">
                  <c:v>571</c:v>
                </c:pt>
                <c:pt idx="15">
                  <c:v>591</c:v>
                </c:pt>
                <c:pt idx="16">
                  <c:v>655</c:v>
                </c:pt>
                <c:pt idx="17">
                  <c:v>670</c:v>
                </c:pt>
                <c:pt idx="18">
                  <c:v>681</c:v>
                </c:pt>
                <c:pt idx="19">
                  <c:v>760</c:v>
                </c:pt>
                <c:pt idx="20">
                  <c:v>873</c:v>
                </c:pt>
                <c:pt idx="21">
                  <c:v>972</c:v>
                </c:pt>
                <c:pt idx="22">
                  <c:v>1102</c:v>
                </c:pt>
                <c:pt idx="23">
                  <c:v>1128</c:v>
                </c:pt>
                <c:pt idx="24">
                  <c:v>1274</c:v>
                </c:pt>
              </c:numCache>
            </c:numRef>
          </c:yVal>
          <c:smooth val="1"/>
        </c:ser>
        <c:axId val="80084992"/>
        <c:axId val="80086528"/>
      </c:scatterChart>
      <c:scatterChart>
        <c:scatterStyle val="smoothMarker"/>
        <c:ser>
          <c:idx val="1"/>
          <c:order val="1"/>
          <c:tx>
            <c:strRef>
              <c:f>ZonPaneel_Steca1800!$C$1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ZonPaneel_Steca1800!$A$2:$A$2000</c:f>
              <c:numCache>
                <c:formatCode>d\-mmm\-yy</c:formatCode>
                <c:ptCount val="1999"/>
                <c:pt idx="0">
                  <c:v>41853</c:v>
                </c:pt>
                <c:pt idx="1">
                  <c:v>41854</c:v>
                </c:pt>
                <c:pt idx="2">
                  <c:v>41882</c:v>
                </c:pt>
                <c:pt idx="3">
                  <c:v>41883</c:v>
                </c:pt>
                <c:pt idx="4">
                  <c:v>41884</c:v>
                </c:pt>
                <c:pt idx="5">
                  <c:v>41885</c:v>
                </c:pt>
                <c:pt idx="6">
                  <c:v>41887</c:v>
                </c:pt>
                <c:pt idx="7">
                  <c:v>41890</c:v>
                </c:pt>
                <c:pt idx="8">
                  <c:v>41893</c:v>
                </c:pt>
                <c:pt idx="9">
                  <c:v>41897</c:v>
                </c:pt>
                <c:pt idx="10">
                  <c:v>41904</c:v>
                </c:pt>
                <c:pt idx="11">
                  <c:v>41940</c:v>
                </c:pt>
                <c:pt idx="12">
                  <c:v>41957</c:v>
                </c:pt>
                <c:pt idx="13">
                  <c:v>41978</c:v>
                </c:pt>
                <c:pt idx="14">
                  <c:v>42011</c:v>
                </c:pt>
                <c:pt idx="15">
                  <c:v>42033</c:v>
                </c:pt>
                <c:pt idx="16">
                  <c:v>42058</c:v>
                </c:pt>
                <c:pt idx="17">
                  <c:v>42062</c:v>
                </c:pt>
                <c:pt idx="18">
                  <c:v>42064</c:v>
                </c:pt>
                <c:pt idx="19">
                  <c:v>42078</c:v>
                </c:pt>
                <c:pt idx="20">
                  <c:v>42099</c:v>
                </c:pt>
                <c:pt idx="21">
                  <c:v>42109</c:v>
                </c:pt>
                <c:pt idx="22">
                  <c:v>42122</c:v>
                </c:pt>
                <c:pt idx="23">
                  <c:v>42125</c:v>
                </c:pt>
                <c:pt idx="24">
                  <c:v>42140</c:v>
                </c:pt>
              </c:numCache>
            </c:numRef>
          </c:xVal>
          <c:yVal>
            <c:numRef>
              <c:f>ZonPaneel_Steca1800!$C$2:$C$2000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0.13403999999999999</c:v>
                </c:pt>
                <c:pt idx="2">
                  <c:v>45.573599999999999</c:v>
                </c:pt>
                <c:pt idx="3">
                  <c:v>48.030999999999999</c:v>
                </c:pt>
                <c:pt idx="4">
                  <c:v>50.265000000000001</c:v>
                </c:pt>
                <c:pt idx="5">
                  <c:v>52.7224</c:v>
                </c:pt>
                <c:pt idx="6">
                  <c:v>56.296799999999998</c:v>
                </c:pt>
                <c:pt idx="7">
                  <c:v>60.541399999999996</c:v>
                </c:pt>
                <c:pt idx="8">
                  <c:v>62.775399999999998</c:v>
                </c:pt>
                <c:pt idx="9">
                  <c:v>71.488</c:v>
                </c:pt>
                <c:pt idx="10">
                  <c:v>81.540999999999997</c:v>
                </c:pt>
                <c:pt idx="11">
                  <c:v>107.6788</c:v>
                </c:pt>
                <c:pt idx="12">
                  <c:v>115.94459999999999</c:v>
                </c:pt>
                <c:pt idx="13">
                  <c:v>121.30619999999999</c:v>
                </c:pt>
                <c:pt idx="14">
                  <c:v>127.56139999999999</c:v>
                </c:pt>
                <c:pt idx="15">
                  <c:v>132.06654285714285</c:v>
                </c:pt>
                <c:pt idx="16">
                  <c:v>146.483</c:v>
                </c:pt>
                <c:pt idx="17">
                  <c:v>149.86185714285713</c:v>
                </c:pt>
                <c:pt idx="18">
                  <c:v>152.33968571428571</c:v>
                </c:pt>
                <c:pt idx="19">
                  <c:v>170.13499999999999</c:v>
                </c:pt>
                <c:pt idx="20">
                  <c:v>195.58905714285714</c:v>
                </c:pt>
                <c:pt idx="21">
                  <c:v>217.88951428571428</c:v>
                </c:pt>
                <c:pt idx="22">
                  <c:v>247.17294285714286</c:v>
                </c:pt>
                <c:pt idx="23">
                  <c:v>253.02962857142856</c:v>
                </c:pt>
                <c:pt idx="24">
                  <c:v>285.91717142857141</c:v>
                </c:pt>
              </c:numCache>
            </c:numRef>
          </c:yVal>
          <c:smooth val="1"/>
        </c:ser>
        <c:axId val="80093952"/>
        <c:axId val="80088064"/>
      </c:scatterChart>
      <c:valAx>
        <c:axId val="80084992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80086528"/>
        <c:crosses val="autoZero"/>
        <c:crossBetween val="midCat"/>
      </c:valAx>
      <c:valAx>
        <c:axId val="80086528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80084992"/>
        <c:crosses val="autoZero"/>
        <c:crossBetween val="midCat"/>
      </c:valAx>
      <c:valAx>
        <c:axId val="80088064"/>
        <c:scaling>
          <c:orientation val="minMax"/>
          <c:min val="0"/>
        </c:scaling>
        <c:axPos val="r"/>
        <c:numFmt formatCode="&quot;€&quot;\ #,##0.00" sourceLinked="1"/>
        <c:tickLblPos val="nextTo"/>
        <c:crossAx val="80093952"/>
        <c:crosses val="max"/>
        <c:crossBetween val="midCat"/>
      </c:valAx>
      <c:valAx>
        <c:axId val="80093952"/>
        <c:scaling>
          <c:orientation val="minMax"/>
        </c:scaling>
        <c:delete val="1"/>
        <c:axPos val="b"/>
        <c:numFmt formatCode="d\-mmm\-yy" sourceLinked="1"/>
        <c:tickLblPos val="none"/>
        <c:crossAx val="80088064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178" r="0.750000000000001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ZonPaneel_7xAPS500!$B$1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ZonPaneel_7xAPS500!$A$2:$A$2000</c:f>
              <c:numCache>
                <c:formatCode>d\-mmm\-yy</c:formatCode>
                <c:ptCount val="1999"/>
                <c:pt idx="0">
                  <c:v>41884</c:v>
                </c:pt>
                <c:pt idx="1">
                  <c:v>41885</c:v>
                </c:pt>
                <c:pt idx="2">
                  <c:v>41887</c:v>
                </c:pt>
                <c:pt idx="3">
                  <c:v>41890</c:v>
                </c:pt>
                <c:pt idx="4">
                  <c:v>41893</c:v>
                </c:pt>
                <c:pt idx="5">
                  <c:v>41897</c:v>
                </c:pt>
                <c:pt idx="6">
                  <c:v>41904</c:v>
                </c:pt>
                <c:pt idx="7">
                  <c:v>41940</c:v>
                </c:pt>
                <c:pt idx="8">
                  <c:v>41957</c:v>
                </c:pt>
                <c:pt idx="9">
                  <c:v>41978</c:v>
                </c:pt>
                <c:pt idx="10">
                  <c:v>42011</c:v>
                </c:pt>
                <c:pt idx="11">
                  <c:v>42033</c:v>
                </c:pt>
                <c:pt idx="12">
                  <c:v>42058</c:v>
                </c:pt>
                <c:pt idx="13">
                  <c:v>42062</c:v>
                </c:pt>
                <c:pt idx="14">
                  <c:v>42064</c:v>
                </c:pt>
                <c:pt idx="15">
                  <c:v>42078</c:v>
                </c:pt>
                <c:pt idx="16">
                  <c:v>42099</c:v>
                </c:pt>
                <c:pt idx="17">
                  <c:v>42109</c:v>
                </c:pt>
                <c:pt idx="18">
                  <c:v>42122</c:v>
                </c:pt>
                <c:pt idx="19">
                  <c:v>42125</c:v>
                </c:pt>
                <c:pt idx="20">
                  <c:v>42140</c:v>
                </c:pt>
              </c:numCache>
            </c:numRef>
          </c:xVal>
          <c:yVal>
            <c:numRef>
              <c:f>ZonPaneel_7xAPS500!$B$2:$B$2000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9.17</c:v>
                </c:pt>
                <c:pt idx="2">
                  <c:v>25.48</c:v>
                </c:pt>
                <c:pt idx="3">
                  <c:v>46.51</c:v>
                </c:pt>
                <c:pt idx="4">
                  <c:v>60.95</c:v>
                </c:pt>
                <c:pt idx="5">
                  <c:v>93.87</c:v>
                </c:pt>
                <c:pt idx="6">
                  <c:v>134.41999999999999</c:v>
                </c:pt>
                <c:pt idx="7">
                  <c:v>261.06</c:v>
                </c:pt>
                <c:pt idx="8">
                  <c:v>295.75</c:v>
                </c:pt>
                <c:pt idx="9">
                  <c:v>322.27</c:v>
                </c:pt>
                <c:pt idx="10">
                  <c:v>349.88</c:v>
                </c:pt>
                <c:pt idx="11">
                  <c:v>375.34</c:v>
                </c:pt>
                <c:pt idx="12">
                  <c:v>439.61</c:v>
                </c:pt>
                <c:pt idx="13">
                  <c:v>458.62</c:v>
                </c:pt>
                <c:pt idx="14">
                  <c:v>468.87</c:v>
                </c:pt>
                <c:pt idx="15">
                  <c:v>541.26</c:v>
                </c:pt>
                <c:pt idx="16">
                  <c:v>672.58</c:v>
                </c:pt>
                <c:pt idx="17">
                  <c:v>788.23</c:v>
                </c:pt>
                <c:pt idx="18">
                  <c:v>949.89</c:v>
                </c:pt>
                <c:pt idx="19">
                  <c:v>984.63</c:v>
                </c:pt>
                <c:pt idx="20">
                  <c:v>1190</c:v>
                </c:pt>
              </c:numCache>
            </c:numRef>
          </c:yVal>
          <c:smooth val="1"/>
        </c:ser>
        <c:axId val="81241984"/>
        <c:axId val="81243520"/>
      </c:scatterChart>
      <c:scatterChart>
        <c:scatterStyle val="smoothMarker"/>
        <c:ser>
          <c:idx val="1"/>
          <c:order val="1"/>
          <c:tx>
            <c:strRef>
              <c:f>ZonPaneel_7xAPS500!$C$1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ZonPaneel_7xAPS500!$A$2:$A$2000</c:f>
              <c:numCache>
                <c:formatCode>d\-mmm\-yy</c:formatCode>
                <c:ptCount val="1999"/>
                <c:pt idx="0">
                  <c:v>41884</c:v>
                </c:pt>
                <c:pt idx="1">
                  <c:v>41885</c:v>
                </c:pt>
                <c:pt idx="2">
                  <c:v>41887</c:v>
                </c:pt>
                <c:pt idx="3">
                  <c:v>41890</c:v>
                </c:pt>
                <c:pt idx="4">
                  <c:v>41893</c:v>
                </c:pt>
                <c:pt idx="5">
                  <c:v>41897</c:v>
                </c:pt>
                <c:pt idx="6">
                  <c:v>41904</c:v>
                </c:pt>
                <c:pt idx="7">
                  <c:v>41940</c:v>
                </c:pt>
                <c:pt idx="8">
                  <c:v>41957</c:v>
                </c:pt>
                <c:pt idx="9">
                  <c:v>41978</c:v>
                </c:pt>
                <c:pt idx="10">
                  <c:v>42011</c:v>
                </c:pt>
                <c:pt idx="11">
                  <c:v>42033</c:v>
                </c:pt>
                <c:pt idx="12">
                  <c:v>42058</c:v>
                </c:pt>
                <c:pt idx="13">
                  <c:v>42062</c:v>
                </c:pt>
                <c:pt idx="14">
                  <c:v>42064</c:v>
                </c:pt>
                <c:pt idx="15">
                  <c:v>42078</c:v>
                </c:pt>
                <c:pt idx="16">
                  <c:v>42099</c:v>
                </c:pt>
                <c:pt idx="17">
                  <c:v>42109</c:v>
                </c:pt>
                <c:pt idx="18">
                  <c:v>42122</c:v>
                </c:pt>
                <c:pt idx="19">
                  <c:v>42125</c:v>
                </c:pt>
                <c:pt idx="20">
                  <c:v>42140</c:v>
                </c:pt>
              </c:numCache>
            </c:numRef>
          </c:xVal>
          <c:yVal>
            <c:numRef>
              <c:f>ZonPaneel_7xAPS500!$C$2:$C$2000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2.048578</c:v>
                </c:pt>
                <c:pt idx="2">
                  <c:v>5.6922320000000006</c:v>
                </c:pt>
                <c:pt idx="3">
                  <c:v>10.390333999999999</c:v>
                </c:pt>
                <c:pt idx="4">
                  <c:v>13.61623</c:v>
                </c:pt>
                <c:pt idx="5">
                  <c:v>20.970558</c:v>
                </c:pt>
                <c:pt idx="6">
                  <c:v>30.029427999999996</c:v>
                </c:pt>
                <c:pt idx="7">
                  <c:v>58.320803999999995</c:v>
                </c:pt>
                <c:pt idx="8">
                  <c:v>66.070549999999997</c:v>
                </c:pt>
                <c:pt idx="9">
                  <c:v>71.995117999999991</c:v>
                </c:pt>
                <c:pt idx="10">
                  <c:v>78.163191999999995</c:v>
                </c:pt>
                <c:pt idx="11">
                  <c:v>83.898238857142843</c:v>
                </c:pt>
                <c:pt idx="12">
                  <c:v>98.375515428571418</c:v>
                </c:pt>
                <c:pt idx="13">
                  <c:v>102.6576537142857</c:v>
                </c:pt>
                <c:pt idx="14">
                  <c:v>104.96653942857141</c:v>
                </c:pt>
                <c:pt idx="15">
                  <c:v>121.27290399999998</c:v>
                </c:pt>
                <c:pt idx="16">
                  <c:v>150.85367199999999</c:v>
                </c:pt>
                <c:pt idx="17">
                  <c:v>176.90466057142856</c:v>
                </c:pt>
                <c:pt idx="18">
                  <c:v>213.31973028571429</c:v>
                </c:pt>
                <c:pt idx="19">
                  <c:v>221.14516342857144</c:v>
                </c:pt>
                <c:pt idx="20">
                  <c:v>267.40622285714289</c:v>
                </c:pt>
              </c:numCache>
            </c:numRef>
          </c:yVal>
          <c:smooth val="1"/>
        </c:ser>
        <c:axId val="81250944"/>
        <c:axId val="81249408"/>
      </c:scatterChart>
      <c:valAx>
        <c:axId val="81241984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81243520"/>
        <c:crosses val="autoZero"/>
        <c:crossBetween val="midCat"/>
      </c:valAx>
      <c:valAx>
        <c:axId val="81243520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81241984"/>
        <c:crosses val="autoZero"/>
        <c:crossBetween val="midCat"/>
      </c:valAx>
      <c:valAx>
        <c:axId val="81249408"/>
        <c:scaling>
          <c:orientation val="minMax"/>
          <c:min val="0"/>
        </c:scaling>
        <c:axPos val="r"/>
        <c:numFmt formatCode="&quot;€&quot;\ #,##0.00" sourceLinked="1"/>
        <c:tickLblPos val="nextTo"/>
        <c:crossAx val="81250944"/>
        <c:crosses val="max"/>
        <c:crossBetween val="midCat"/>
      </c:valAx>
      <c:valAx>
        <c:axId val="81250944"/>
        <c:scaling>
          <c:orientation val="minMax"/>
        </c:scaling>
        <c:delete val="1"/>
        <c:axPos val="b"/>
        <c:numFmt formatCode="d\-mmm\-yy" sourceLinked="1"/>
        <c:tickLblPos val="none"/>
        <c:crossAx val="81249408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178" r="0.7500000000000017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ZonPaneel_3xBenQ!$B$1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ZonPaneel_3xBenQ!$A$2:$A$2000</c:f>
              <c:numCache>
                <c:formatCode>d\-mmm\-yy</c:formatCode>
                <c:ptCount val="1999"/>
                <c:pt idx="0">
                  <c:v>42055</c:v>
                </c:pt>
                <c:pt idx="1">
                  <c:v>42058</c:v>
                </c:pt>
                <c:pt idx="2">
                  <c:v>42062</c:v>
                </c:pt>
                <c:pt idx="3">
                  <c:v>42064</c:v>
                </c:pt>
                <c:pt idx="4">
                  <c:v>42078</c:v>
                </c:pt>
                <c:pt idx="5">
                  <c:v>42099</c:v>
                </c:pt>
                <c:pt idx="6">
                  <c:v>42109</c:v>
                </c:pt>
                <c:pt idx="7">
                  <c:v>42122</c:v>
                </c:pt>
                <c:pt idx="8">
                  <c:v>42125</c:v>
                </c:pt>
                <c:pt idx="9">
                  <c:v>42140</c:v>
                </c:pt>
              </c:numCache>
            </c:numRef>
          </c:xVal>
          <c:yVal>
            <c:numRef>
              <c:f>ZonPaneel_3xBenQ!$B$2:$B$2000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2.7</c:v>
                </c:pt>
                <c:pt idx="2">
                  <c:v>8.64</c:v>
                </c:pt>
                <c:pt idx="3">
                  <c:v>13.1</c:v>
                </c:pt>
                <c:pt idx="4">
                  <c:v>44.27</c:v>
                </c:pt>
                <c:pt idx="5">
                  <c:v>94.26</c:v>
                </c:pt>
                <c:pt idx="6">
                  <c:v>138.04</c:v>
                </c:pt>
                <c:pt idx="7">
                  <c:v>197.52</c:v>
                </c:pt>
                <c:pt idx="8">
                  <c:v>209.91</c:v>
                </c:pt>
                <c:pt idx="9">
                  <c:v>280.86</c:v>
                </c:pt>
              </c:numCache>
            </c:numRef>
          </c:yVal>
          <c:smooth val="1"/>
        </c:ser>
        <c:axId val="95474048"/>
        <c:axId val="95475584"/>
      </c:scatterChart>
      <c:scatterChart>
        <c:scatterStyle val="smoothMarker"/>
        <c:ser>
          <c:idx val="1"/>
          <c:order val="1"/>
          <c:tx>
            <c:strRef>
              <c:f>ZonPaneel_3xBenQ!$C$1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ZonPaneel_3xBenQ!$A$2:$A$2000</c:f>
              <c:numCache>
                <c:formatCode>d\-mmm\-yy</c:formatCode>
                <c:ptCount val="1999"/>
                <c:pt idx="0">
                  <c:v>42055</c:v>
                </c:pt>
                <c:pt idx="1">
                  <c:v>42058</c:v>
                </c:pt>
                <c:pt idx="2">
                  <c:v>42062</c:v>
                </c:pt>
                <c:pt idx="3">
                  <c:v>42064</c:v>
                </c:pt>
                <c:pt idx="4">
                  <c:v>42078</c:v>
                </c:pt>
                <c:pt idx="5">
                  <c:v>42099</c:v>
                </c:pt>
                <c:pt idx="6">
                  <c:v>42109</c:v>
                </c:pt>
                <c:pt idx="7">
                  <c:v>42122</c:v>
                </c:pt>
                <c:pt idx="8">
                  <c:v>42125</c:v>
                </c:pt>
                <c:pt idx="9">
                  <c:v>42140</c:v>
                </c:pt>
              </c:numCache>
            </c:numRef>
          </c:xVal>
          <c:yVal>
            <c:numRef>
              <c:f>ZonPaneel_3xBenQ!$C$2:$C$2000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0.60819428571428569</c:v>
                </c:pt>
                <c:pt idx="2">
                  <c:v>1.9462217142857143</c:v>
                </c:pt>
                <c:pt idx="3">
                  <c:v>2.950868571428571</c:v>
                </c:pt>
                <c:pt idx="4">
                  <c:v>9.9721337142857145</c:v>
                </c:pt>
                <c:pt idx="5">
                  <c:v>21.232738285714284</c:v>
                </c:pt>
                <c:pt idx="6">
                  <c:v>31.094495999999992</c:v>
                </c:pt>
                <c:pt idx="7">
                  <c:v>44.49279085714285</c:v>
                </c:pt>
                <c:pt idx="8">
                  <c:v>47.283726857142845</c:v>
                </c:pt>
                <c:pt idx="9">
                  <c:v>63.265721142857132</c:v>
                </c:pt>
              </c:numCache>
            </c:numRef>
          </c:yVal>
          <c:smooth val="1"/>
        </c:ser>
        <c:axId val="95478912"/>
        <c:axId val="95477120"/>
      </c:scatterChart>
      <c:valAx>
        <c:axId val="95474048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95475584"/>
        <c:crosses val="autoZero"/>
        <c:crossBetween val="midCat"/>
      </c:valAx>
      <c:valAx>
        <c:axId val="95475584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95474048"/>
        <c:crosses val="autoZero"/>
        <c:crossBetween val="midCat"/>
      </c:valAx>
      <c:valAx>
        <c:axId val="95477120"/>
        <c:scaling>
          <c:orientation val="minMax"/>
          <c:min val="0"/>
        </c:scaling>
        <c:axPos val="r"/>
        <c:numFmt formatCode="&quot;€&quot;\ #,##0.00" sourceLinked="1"/>
        <c:tickLblPos val="nextTo"/>
        <c:crossAx val="95478912"/>
        <c:crosses val="max"/>
        <c:crossBetween val="midCat"/>
      </c:valAx>
      <c:valAx>
        <c:axId val="95478912"/>
        <c:scaling>
          <c:orientation val="minMax"/>
        </c:scaling>
        <c:delete val="1"/>
        <c:axPos val="b"/>
        <c:numFmt formatCode="d\-mmm\-yy" sourceLinked="1"/>
        <c:tickLblPos val="none"/>
        <c:crossAx val="95477120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2" r="0.75000000000000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scatterChart>
        <c:scatterStyle val="smoothMarker"/>
        <c:ser>
          <c:idx val="0"/>
          <c:order val="0"/>
          <c:tx>
            <c:strRef>
              <c:f>ZonPaneel_18xKyocera2eh!$B$1</c:f>
              <c:strCache>
                <c:ptCount val="1"/>
                <c:pt idx="0">
                  <c:v>kWh-stand1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ZonPaneel_18xKyocera2eh!$A$2:$A$2000</c:f>
              <c:numCache>
                <c:formatCode>d\-mmm\-yy</c:formatCode>
                <c:ptCount val="1999"/>
                <c:pt idx="0">
                  <c:v>42078</c:v>
                </c:pt>
                <c:pt idx="1">
                  <c:v>42099</c:v>
                </c:pt>
                <c:pt idx="2">
                  <c:v>42109</c:v>
                </c:pt>
                <c:pt idx="3">
                  <c:v>42122</c:v>
                </c:pt>
                <c:pt idx="4">
                  <c:v>42125</c:v>
                </c:pt>
                <c:pt idx="5">
                  <c:v>42140</c:v>
                </c:pt>
              </c:numCache>
            </c:numRef>
          </c:xVal>
          <c:yVal>
            <c:numRef>
              <c:f>ZonPaneel_18xKyocera2eh!$B$2:$B$2000</c:f>
              <c:numCache>
                <c:formatCode>General</c:formatCode>
                <c:ptCount val="1999"/>
                <c:pt idx="0">
                  <c:v>0</c:v>
                </c:pt>
                <c:pt idx="1">
                  <c:v>24.600000000000364</c:v>
                </c:pt>
                <c:pt idx="2">
                  <c:v>44.5</c:v>
                </c:pt>
                <c:pt idx="3">
                  <c:v>74.899999999999636</c:v>
                </c:pt>
                <c:pt idx="4">
                  <c:v>82.600000000000364</c:v>
                </c:pt>
                <c:pt idx="5">
                  <c:v>128.79999999999927</c:v>
                </c:pt>
              </c:numCache>
            </c:numRef>
          </c:yVal>
          <c:smooth val="1"/>
        </c:ser>
        <c:axId val="98106752"/>
        <c:axId val="98436224"/>
      </c:scatterChart>
      <c:scatterChart>
        <c:scatterStyle val="smoothMarker"/>
        <c:ser>
          <c:idx val="2"/>
          <c:order val="1"/>
          <c:tx>
            <c:strRef>
              <c:f>ZonPaneel_18xKyocera2eh!$C$1</c:f>
              <c:strCache>
                <c:ptCount val="1"/>
                <c:pt idx="0">
                  <c:v>kWh-stand2</c:v>
                </c:pt>
              </c:strCache>
            </c:strRef>
          </c:tx>
          <c:xVal>
            <c:numRef>
              <c:f>ZonPaneel_18xKyocera2eh!$A$2:$A$2000</c:f>
              <c:numCache>
                <c:formatCode>d\-mmm\-yy</c:formatCode>
                <c:ptCount val="1999"/>
                <c:pt idx="0">
                  <c:v>42078</c:v>
                </c:pt>
                <c:pt idx="1">
                  <c:v>42099</c:v>
                </c:pt>
                <c:pt idx="2">
                  <c:v>42109</c:v>
                </c:pt>
                <c:pt idx="3">
                  <c:v>42122</c:v>
                </c:pt>
                <c:pt idx="4">
                  <c:v>42125</c:v>
                </c:pt>
                <c:pt idx="5">
                  <c:v>42140</c:v>
                </c:pt>
              </c:numCache>
            </c:numRef>
          </c:xVal>
          <c:yVal>
            <c:numRef>
              <c:f>ZonPaneel_18xKyocera2eh!$C$2:$C$2000</c:f>
              <c:numCache>
                <c:formatCode>General</c:formatCode>
                <c:ptCount val="1999"/>
                <c:pt idx="0">
                  <c:v>0</c:v>
                </c:pt>
                <c:pt idx="1">
                  <c:v>26</c:v>
                </c:pt>
                <c:pt idx="2">
                  <c:v>46.700000000000728</c:v>
                </c:pt>
                <c:pt idx="3">
                  <c:v>78.300000000001091</c:v>
                </c:pt>
                <c:pt idx="4">
                  <c:v>86.399999999999636</c:v>
                </c:pt>
                <c:pt idx="5">
                  <c:v>134.30000000000109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ZonPaneel_18xKyocera2eh!$D$1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ZonPaneel_18xKyocera2eh!$A$2:$A$2000</c:f>
              <c:numCache>
                <c:formatCode>d\-mmm\-yy</c:formatCode>
                <c:ptCount val="1999"/>
                <c:pt idx="0">
                  <c:v>42078</c:v>
                </c:pt>
                <c:pt idx="1">
                  <c:v>42099</c:v>
                </c:pt>
                <c:pt idx="2">
                  <c:v>42109</c:v>
                </c:pt>
                <c:pt idx="3">
                  <c:v>42122</c:v>
                </c:pt>
                <c:pt idx="4">
                  <c:v>42125</c:v>
                </c:pt>
                <c:pt idx="5">
                  <c:v>42140</c:v>
                </c:pt>
              </c:numCache>
            </c:numRef>
          </c:xVal>
          <c:yVal>
            <c:numRef>
              <c:f>ZonPaneel_18xKyocera2eh!$D$2:$D$2000</c:f>
              <c:numCache>
                <c:formatCode>"€"\ #,##0.00</c:formatCode>
                <c:ptCount val="1999"/>
                <c:pt idx="0">
                  <c:v>0</c:v>
                </c:pt>
                <c:pt idx="1">
                  <c:v>5.8566857142857138</c:v>
                </c:pt>
                <c:pt idx="2">
                  <c:v>10.519508571428734</c:v>
                </c:pt>
                <c:pt idx="3">
                  <c:v>17.63763428571453</c:v>
                </c:pt>
                <c:pt idx="4">
                  <c:v>19.46221714285706</c:v>
                </c:pt>
                <c:pt idx="5">
                  <c:v>30.252034285714529</c:v>
                </c:pt>
              </c:numCache>
            </c:numRef>
          </c:yVal>
          <c:smooth val="1"/>
        </c:ser>
        <c:axId val="98439552"/>
        <c:axId val="98437760"/>
      </c:scatterChart>
      <c:valAx>
        <c:axId val="98106752"/>
        <c:scaling>
          <c:orientation val="minMax"/>
        </c:scaling>
        <c:axPos val="b"/>
        <c:majorGridlines/>
        <c:numFmt formatCode="d\-mmm\-yy" sourceLinked="1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98436224"/>
        <c:crosses val="autoZero"/>
        <c:crossBetween val="midCat"/>
      </c:valAx>
      <c:valAx>
        <c:axId val="98436224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98106752"/>
        <c:crosses val="autoZero"/>
        <c:crossBetween val="midCat"/>
      </c:valAx>
      <c:valAx>
        <c:axId val="98437760"/>
        <c:scaling>
          <c:orientation val="minMax"/>
          <c:min val="0"/>
        </c:scaling>
        <c:axPos val="r"/>
        <c:numFmt formatCode="General" sourceLinked="1"/>
        <c:tickLblPos val="nextTo"/>
        <c:crossAx val="98439552"/>
        <c:crosses val="max"/>
        <c:crossBetween val="midCat"/>
      </c:valAx>
      <c:valAx>
        <c:axId val="98439552"/>
        <c:scaling>
          <c:orientation val="minMax"/>
        </c:scaling>
        <c:delete val="1"/>
        <c:axPos val="b"/>
        <c:numFmt formatCode="d\-mmm\-yy" sourceLinked="1"/>
        <c:tickLblPos val="none"/>
        <c:crossAx val="98437760"/>
        <c:crosses val="autoZero"/>
        <c:crossBetween val="midCat"/>
      </c:valAx>
    </c:plotArea>
    <c:legend>
      <c:legendPos val="r"/>
      <c:layout/>
    </c:legend>
    <c:plotVisOnly val="1"/>
    <c:dispBlanksAs val="gap"/>
  </c:chart>
  <c:txPr>
    <a:bodyPr/>
    <a:lstStyle/>
    <a:p>
      <a:pPr>
        <a:defRPr sz="1600"/>
      </a:pPr>
      <a:endParaRPr lang="en-US"/>
    </a:p>
  </c:txPr>
  <c:printSettings>
    <c:headerFooter/>
    <c:pageMargins b="1" l="0.75000000000000222" r="0.750000000000002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1600056302110499E-2"/>
          <c:y val="4.4454533273430914E-2"/>
          <c:w val="0.86906232146849161"/>
          <c:h val="0.91109093345313963"/>
        </c:manualLayout>
      </c:layout>
      <c:scatterChart>
        <c:scatterStyle val="smoothMarker"/>
        <c:ser>
          <c:idx val="0"/>
          <c:order val="0"/>
          <c:tx>
            <c:strRef>
              <c:f>InvloedBomen!$B$4</c:f>
              <c:strCache>
                <c:ptCount val="1"/>
                <c:pt idx="0">
                  <c:v>Actuele opbrengst [W]</c:v>
                </c:pt>
              </c:strCache>
            </c:strRef>
          </c:tx>
          <c:marker>
            <c:symbol val="none"/>
          </c:marker>
          <c:xVal>
            <c:numRef>
              <c:f>InvloedBomen!$A$5:$A$112</c:f>
              <c:numCache>
                <c:formatCode>h:mm</c:formatCode>
                <c:ptCount val="108"/>
                <c:pt idx="0">
                  <c:v>0.170138888888891</c:v>
                </c:pt>
                <c:pt idx="1">
                  <c:v>0.17708333333333501</c:v>
                </c:pt>
                <c:pt idx="2">
                  <c:v>0.18402777777777901</c:v>
                </c:pt>
                <c:pt idx="3">
                  <c:v>0.19097222222222299</c:v>
                </c:pt>
                <c:pt idx="4">
                  <c:v>0.19791666666666699</c:v>
                </c:pt>
                <c:pt idx="5">
                  <c:v>0.20486111111111099</c:v>
                </c:pt>
                <c:pt idx="6">
                  <c:v>0.211805555555556</c:v>
                </c:pt>
                <c:pt idx="7">
                  <c:v>0.21875</c:v>
                </c:pt>
                <c:pt idx="8">
                  <c:v>0.225694444444445</c:v>
                </c:pt>
                <c:pt idx="9">
                  <c:v>0.23263888888888901</c:v>
                </c:pt>
                <c:pt idx="10">
                  <c:v>0.23958333333333301</c:v>
                </c:pt>
                <c:pt idx="11">
                  <c:v>0.24652777777777801</c:v>
                </c:pt>
                <c:pt idx="12">
                  <c:v>0.25347222222222199</c:v>
                </c:pt>
                <c:pt idx="13">
                  <c:v>0.26041666666666702</c:v>
                </c:pt>
                <c:pt idx="14">
                  <c:v>0.26736111111111099</c:v>
                </c:pt>
                <c:pt idx="15">
                  <c:v>0.27430555555555602</c:v>
                </c:pt>
                <c:pt idx="16">
                  <c:v>0.28125</c:v>
                </c:pt>
                <c:pt idx="17">
                  <c:v>0.28819444444444398</c:v>
                </c:pt>
                <c:pt idx="18">
                  <c:v>0.2951388888888889</c:v>
                </c:pt>
                <c:pt idx="19">
                  <c:v>0.30208333333333331</c:v>
                </c:pt>
                <c:pt idx="20">
                  <c:v>0.30902777777777801</c:v>
                </c:pt>
                <c:pt idx="21">
                  <c:v>0.31597222222222199</c:v>
                </c:pt>
                <c:pt idx="22">
                  <c:v>0.32291666666666702</c:v>
                </c:pt>
                <c:pt idx="23">
                  <c:v>0.32986111111111099</c:v>
                </c:pt>
                <c:pt idx="24">
                  <c:v>0.33680555555555503</c:v>
                </c:pt>
                <c:pt idx="25">
                  <c:v>0.34375</c:v>
                </c:pt>
                <c:pt idx="26">
                  <c:v>0.35069444444444398</c:v>
                </c:pt>
                <c:pt idx="27">
                  <c:v>0.35763888888888901</c:v>
                </c:pt>
                <c:pt idx="28">
                  <c:v>0.36458333333333298</c:v>
                </c:pt>
                <c:pt idx="29">
                  <c:v>0.37152777777777801</c:v>
                </c:pt>
                <c:pt idx="30">
                  <c:v>0.37847222222222199</c:v>
                </c:pt>
                <c:pt idx="31">
                  <c:v>0.38541666666666602</c:v>
                </c:pt>
                <c:pt idx="32">
                  <c:v>0.39236111111111099</c:v>
                </c:pt>
                <c:pt idx="33">
                  <c:v>0.39930555555555503</c:v>
                </c:pt>
                <c:pt idx="34">
                  <c:v>0.40625</c:v>
                </c:pt>
                <c:pt idx="35">
                  <c:v>0.41319444444444398</c:v>
                </c:pt>
                <c:pt idx="36">
                  <c:v>0.42013888888888901</c:v>
                </c:pt>
                <c:pt idx="37">
                  <c:v>0.42708333333333298</c:v>
                </c:pt>
                <c:pt idx="38">
                  <c:v>0.43402777777777701</c:v>
                </c:pt>
                <c:pt idx="39">
                  <c:v>0.44097222222222199</c:v>
                </c:pt>
                <c:pt idx="40">
                  <c:v>0.44791666666666602</c:v>
                </c:pt>
                <c:pt idx="41">
                  <c:v>0.45486111111111099</c:v>
                </c:pt>
                <c:pt idx="42">
                  <c:v>0.46180555555555503</c:v>
                </c:pt>
                <c:pt idx="43">
                  <c:v>0.468749999999999</c:v>
                </c:pt>
                <c:pt idx="44">
                  <c:v>0.47569444444444398</c:v>
                </c:pt>
                <c:pt idx="45">
                  <c:v>0.48263888888888801</c:v>
                </c:pt>
                <c:pt idx="46">
                  <c:v>0.48958333333333298</c:v>
                </c:pt>
                <c:pt idx="47">
                  <c:v>0.49652777777777701</c:v>
                </c:pt>
                <c:pt idx="48">
                  <c:v>0.50347222222222199</c:v>
                </c:pt>
                <c:pt idx="49">
                  <c:v>0.51041666666666596</c:v>
                </c:pt>
                <c:pt idx="50">
                  <c:v>0.51736111111111005</c:v>
                </c:pt>
                <c:pt idx="51">
                  <c:v>0.52430555555555503</c:v>
                </c:pt>
                <c:pt idx="52">
                  <c:v>0.531249999999999</c:v>
                </c:pt>
                <c:pt idx="53">
                  <c:v>0.53819444444444398</c:v>
                </c:pt>
                <c:pt idx="54">
                  <c:v>0.54513888888888795</c:v>
                </c:pt>
                <c:pt idx="55">
                  <c:v>0.55208333333333304</c:v>
                </c:pt>
                <c:pt idx="56">
                  <c:v>0.55902777777777701</c:v>
                </c:pt>
                <c:pt idx="57">
                  <c:v>0.56597222222222099</c:v>
                </c:pt>
                <c:pt idx="58">
                  <c:v>0.57291666666666596</c:v>
                </c:pt>
                <c:pt idx="59">
                  <c:v>0.57986111111111005</c:v>
                </c:pt>
                <c:pt idx="60">
                  <c:v>0.58680555555555503</c:v>
                </c:pt>
                <c:pt idx="61">
                  <c:v>0.593749999999999</c:v>
                </c:pt>
                <c:pt idx="62">
                  <c:v>0.60069444444444298</c:v>
                </c:pt>
                <c:pt idx="63">
                  <c:v>0.60763888888888795</c:v>
                </c:pt>
                <c:pt idx="64">
                  <c:v>0.61458333333333204</c:v>
                </c:pt>
                <c:pt idx="65">
                  <c:v>0.62152777777777701</c:v>
                </c:pt>
                <c:pt idx="66">
                  <c:v>0.62847222222222099</c:v>
                </c:pt>
                <c:pt idx="67">
                  <c:v>0.63541666666666596</c:v>
                </c:pt>
                <c:pt idx="68">
                  <c:v>0.64236111111111005</c:v>
                </c:pt>
                <c:pt idx="69">
                  <c:v>0.64930555555555403</c:v>
                </c:pt>
                <c:pt idx="70">
                  <c:v>0.656249999999999</c:v>
                </c:pt>
                <c:pt idx="71">
                  <c:v>0.66319444444444298</c:v>
                </c:pt>
                <c:pt idx="72">
                  <c:v>0.67013888888888795</c:v>
                </c:pt>
                <c:pt idx="73">
                  <c:v>0.67708333333333204</c:v>
                </c:pt>
                <c:pt idx="74">
                  <c:v>0.68402777777777701</c:v>
                </c:pt>
                <c:pt idx="75">
                  <c:v>0.69097222222222099</c:v>
                </c:pt>
                <c:pt idx="76">
                  <c:v>0.69791666666666496</c:v>
                </c:pt>
                <c:pt idx="77">
                  <c:v>0.70486111111111005</c:v>
                </c:pt>
                <c:pt idx="78">
                  <c:v>0.71180555555555403</c:v>
                </c:pt>
                <c:pt idx="79">
                  <c:v>0.718749999999999</c:v>
                </c:pt>
                <c:pt idx="80">
                  <c:v>0.72569444444444298</c:v>
                </c:pt>
                <c:pt idx="81">
                  <c:v>0.73263888888888695</c:v>
                </c:pt>
                <c:pt idx="82">
                  <c:v>0.73958333333333204</c:v>
                </c:pt>
                <c:pt idx="83">
                  <c:v>0.74652777777777601</c:v>
                </c:pt>
                <c:pt idx="84">
                  <c:v>0.75347222222222099</c:v>
                </c:pt>
                <c:pt idx="85">
                  <c:v>0.76041666666666496</c:v>
                </c:pt>
                <c:pt idx="86">
                  <c:v>0.76736111111111005</c:v>
                </c:pt>
                <c:pt idx="87">
                  <c:v>0.77430555555555403</c:v>
                </c:pt>
                <c:pt idx="88">
                  <c:v>0.781249999999998</c:v>
                </c:pt>
                <c:pt idx="89">
                  <c:v>0.78819444444444298</c:v>
                </c:pt>
                <c:pt idx="90">
                  <c:v>0.79513888888888695</c:v>
                </c:pt>
                <c:pt idx="91">
                  <c:v>0.80208333333333204</c:v>
                </c:pt>
                <c:pt idx="92">
                  <c:v>0.80902777777777601</c:v>
                </c:pt>
                <c:pt idx="93">
                  <c:v>0.81597222222221999</c:v>
                </c:pt>
                <c:pt idx="94">
                  <c:v>0.82291666666666496</c:v>
                </c:pt>
                <c:pt idx="95">
                  <c:v>0.82986111111110905</c:v>
                </c:pt>
                <c:pt idx="96">
                  <c:v>0.83680555555555403</c:v>
                </c:pt>
                <c:pt idx="97">
                  <c:v>0.843749999999998</c:v>
                </c:pt>
                <c:pt idx="98">
                  <c:v>0.85069444444444298</c:v>
                </c:pt>
                <c:pt idx="99">
                  <c:v>0.85763888888888695</c:v>
                </c:pt>
                <c:pt idx="100">
                  <c:v>0.86458333333333104</c:v>
                </c:pt>
                <c:pt idx="101">
                  <c:v>0.87152777777777601</c:v>
                </c:pt>
                <c:pt idx="102">
                  <c:v>0.87847222222221999</c:v>
                </c:pt>
                <c:pt idx="103">
                  <c:v>0.88541666666666496</c:v>
                </c:pt>
                <c:pt idx="104">
                  <c:v>0.89236111111110905</c:v>
                </c:pt>
                <c:pt idx="105">
                  <c:v>0.89930555555555403</c:v>
                </c:pt>
                <c:pt idx="106">
                  <c:v>0.906249999999998</c:v>
                </c:pt>
                <c:pt idx="107">
                  <c:v>0.91319444444444198</c:v>
                </c:pt>
              </c:numCache>
            </c:numRef>
          </c:xVal>
          <c:yVal>
            <c:numRef>
              <c:f>InvloedBomen!$B$5:$B$112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12</c:v>
                </c:pt>
                <c:pt idx="22">
                  <c:v>38</c:v>
                </c:pt>
                <c:pt idx="23">
                  <c:v>33</c:v>
                </c:pt>
                <c:pt idx="24">
                  <c:v>44</c:v>
                </c:pt>
                <c:pt idx="25">
                  <c:v>56</c:v>
                </c:pt>
                <c:pt idx="26">
                  <c:v>69</c:v>
                </c:pt>
                <c:pt idx="27">
                  <c:v>135</c:v>
                </c:pt>
                <c:pt idx="28">
                  <c:v>299</c:v>
                </c:pt>
                <c:pt idx="29">
                  <c:v>348</c:v>
                </c:pt>
                <c:pt idx="30">
                  <c:v>385</c:v>
                </c:pt>
                <c:pt idx="31">
                  <c:v>416</c:v>
                </c:pt>
                <c:pt idx="32">
                  <c:v>447</c:v>
                </c:pt>
                <c:pt idx="33">
                  <c:v>474</c:v>
                </c:pt>
                <c:pt idx="34">
                  <c:v>499</c:v>
                </c:pt>
                <c:pt idx="35">
                  <c:v>526</c:v>
                </c:pt>
                <c:pt idx="36">
                  <c:v>550</c:v>
                </c:pt>
                <c:pt idx="37">
                  <c:v>571</c:v>
                </c:pt>
                <c:pt idx="38">
                  <c:v>587</c:v>
                </c:pt>
                <c:pt idx="39">
                  <c:v>606</c:v>
                </c:pt>
                <c:pt idx="40">
                  <c:v>622</c:v>
                </c:pt>
                <c:pt idx="41">
                  <c:v>636</c:v>
                </c:pt>
                <c:pt idx="42">
                  <c:v>647</c:v>
                </c:pt>
                <c:pt idx="43">
                  <c:v>659</c:v>
                </c:pt>
                <c:pt idx="44">
                  <c:v>664</c:v>
                </c:pt>
                <c:pt idx="45">
                  <c:v>671</c:v>
                </c:pt>
                <c:pt idx="46">
                  <c:v>670</c:v>
                </c:pt>
                <c:pt idx="47">
                  <c:v>675</c:v>
                </c:pt>
                <c:pt idx="48">
                  <c:v>685</c:v>
                </c:pt>
                <c:pt idx="49">
                  <c:v>682</c:v>
                </c:pt>
                <c:pt idx="50">
                  <c:v>693</c:v>
                </c:pt>
                <c:pt idx="51">
                  <c:v>680</c:v>
                </c:pt>
                <c:pt idx="52">
                  <c:v>670</c:v>
                </c:pt>
                <c:pt idx="53">
                  <c:v>630</c:v>
                </c:pt>
                <c:pt idx="54">
                  <c:v>552</c:v>
                </c:pt>
                <c:pt idx="55">
                  <c:v>461</c:v>
                </c:pt>
                <c:pt idx="56">
                  <c:v>445</c:v>
                </c:pt>
                <c:pt idx="57">
                  <c:v>485</c:v>
                </c:pt>
                <c:pt idx="58">
                  <c:v>527</c:v>
                </c:pt>
                <c:pt idx="59">
                  <c:v>581</c:v>
                </c:pt>
                <c:pt idx="60">
                  <c:v>601</c:v>
                </c:pt>
                <c:pt idx="61">
                  <c:v>601</c:v>
                </c:pt>
                <c:pt idx="62">
                  <c:v>553</c:v>
                </c:pt>
                <c:pt idx="63">
                  <c:v>368</c:v>
                </c:pt>
                <c:pt idx="64">
                  <c:v>239</c:v>
                </c:pt>
                <c:pt idx="65">
                  <c:v>162</c:v>
                </c:pt>
                <c:pt idx="66">
                  <c:v>132</c:v>
                </c:pt>
                <c:pt idx="67">
                  <c:v>149</c:v>
                </c:pt>
                <c:pt idx="68">
                  <c:v>210</c:v>
                </c:pt>
                <c:pt idx="69">
                  <c:v>314</c:v>
                </c:pt>
                <c:pt idx="70">
                  <c:v>390</c:v>
                </c:pt>
                <c:pt idx="71">
                  <c:v>368</c:v>
                </c:pt>
                <c:pt idx="72">
                  <c:v>337</c:v>
                </c:pt>
                <c:pt idx="73">
                  <c:v>301</c:v>
                </c:pt>
                <c:pt idx="74">
                  <c:v>269</c:v>
                </c:pt>
                <c:pt idx="75">
                  <c:v>232</c:v>
                </c:pt>
                <c:pt idx="76">
                  <c:v>197</c:v>
                </c:pt>
                <c:pt idx="77">
                  <c:v>166</c:v>
                </c:pt>
                <c:pt idx="78">
                  <c:v>135</c:v>
                </c:pt>
                <c:pt idx="79">
                  <c:v>107</c:v>
                </c:pt>
                <c:pt idx="80">
                  <c:v>80</c:v>
                </c:pt>
                <c:pt idx="81">
                  <c:v>57</c:v>
                </c:pt>
                <c:pt idx="82">
                  <c:v>35</c:v>
                </c:pt>
                <c:pt idx="83">
                  <c:v>18</c:v>
                </c:pt>
                <c:pt idx="84">
                  <c:v>8</c:v>
                </c:pt>
                <c:pt idx="85">
                  <c:v>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InvloedBomen!$C$4</c:f>
              <c:strCache>
                <c:ptCount val="1"/>
                <c:pt idx="0">
                  <c:v>Opbrengst zonder bomen [W]</c:v>
                </c:pt>
              </c:strCache>
            </c:strRef>
          </c:tx>
          <c:marker>
            <c:symbol val="none"/>
          </c:marker>
          <c:xVal>
            <c:numRef>
              <c:f>InvloedBomen!$A$5:$A$112</c:f>
              <c:numCache>
                <c:formatCode>h:mm</c:formatCode>
                <c:ptCount val="108"/>
                <c:pt idx="0">
                  <c:v>0.170138888888891</c:v>
                </c:pt>
                <c:pt idx="1">
                  <c:v>0.17708333333333501</c:v>
                </c:pt>
                <c:pt idx="2">
                  <c:v>0.18402777777777901</c:v>
                </c:pt>
                <c:pt idx="3">
                  <c:v>0.19097222222222299</c:v>
                </c:pt>
                <c:pt idx="4">
                  <c:v>0.19791666666666699</c:v>
                </c:pt>
                <c:pt idx="5">
                  <c:v>0.20486111111111099</c:v>
                </c:pt>
                <c:pt idx="6">
                  <c:v>0.211805555555556</c:v>
                </c:pt>
                <c:pt idx="7">
                  <c:v>0.21875</c:v>
                </c:pt>
                <c:pt idx="8">
                  <c:v>0.225694444444445</c:v>
                </c:pt>
                <c:pt idx="9">
                  <c:v>0.23263888888888901</c:v>
                </c:pt>
                <c:pt idx="10">
                  <c:v>0.23958333333333301</c:v>
                </c:pt>
                <c:pt idx="11">
                  <c:v>0.24652777777777801</c:v>
                </c:pt>
                <c:pt idx="12">
                  <c:v>0.25347222222222199</c:v>
                </c:pt>
                <c:pt idx="13">
                  <c:v>0.26041666666666702</c:v>
                </c:pt>
                <c:pt idx="14">
                  <c:v>0.26736111111111099</c:v>
                </c:pt>
                <c:pt idx="15">
                  <c:v>0.27430555555555602</c:v>
                </c:pt>
                <c:pt idx="16">
                  <c:v>0.28125</c:v>
                </c:pt>
                <c:pt idx="17">
                  <c:v>0.28819444444444398</c:v>
                </c:pt>
                <c:pt idx="18">
                  <c:v>0.2951388888888889</c:v>
                </c:pt>
                <c:pt idx="19">
                  <c:v>0.30208333333333331</c:v>
                </c:pt>
                <c:pt idx="20">
                  <c:v>0.30902777777777801</c:v>
                </c:pt>
                <c:pt idx="21">
                  <c:v>0.31597222222222199</c:v>
                </c:pt>
                <c:pt idx="22">
                  <c:v>0.32291666666666702</c:v>
                </c:pt>
                <c:pt idx="23">
                  <c:v>0.32986111111111099</c:v>
                </c:pt>
                <c:pt idx="24">
                  <c:v>0.33680555555555503</c:v>
                </c:pt>
                <c:pt idx="25">
                  <c:v>0.34375</c:v>
                </c:pt>
                <c:pt idx="26">
                  <c:v>0.35069444444444398</c:v>
                </c:pt>
                <c:pt idx="27">
                  <c:v>0.35763888888888901</c:v>
                </c:pt>
                <c:pt idx="28">
                  <c:v>0.36458333333333298</c:v>
                </c:pt>
                <c:pt idx="29">
                  <c:v>0.37152777777777801</c:v>
                </c:pt>
                <c:pt idx="30">
                  <c:v>0.37847222222222199</c:v>
                </c:pt>
                <c:pt idx="31">
                  <c:v>0.38541666666666602</c:v>
                </c:pt>
                <c:pt idx="32">
                  <c:v>0.39236111111111099</c:v>
                </c:pt>
                <c:pt idx="33">
                  <c:v>0.39930555555555503</c:v>
                </c:pt>
                <c:pt idx="34">
                  <c:v>0.40625</c:v>
                </c:pt>
                <c:pt idx="35">
                  <c:v>0.41319444444444398</c:v>
                </c:pt>
                <c:pt idx="36">
                  <c:v>0.42013888888888901</c:v>
                </c:pt>
                <c:pt idx="37">
                  <c:v>0.42708333333333298</c:v>
                </c:pt>
                <c:pt idx="38">
                  <c:v>0.43402777777777701</c:v>
                </c:pt>
                <c:pt idx="39">
                  <c:v>0.44097222222222199</c:v>
                </c:pt>
                <c:pt idx="40">
                  <c:v>0.44791666666666602</c:v>
                </c:pt>
                <c:pt idx="41">
                  <c:v>0.45486111111111099</c:v>
                </c:pt>
                <c:pt idx="42">
                  <c:v>0.46180555555555503</c:v>
                </c:pt>
                <c:pt idx="43">
                  <c:v>0.468749999999999</c:v>
                </c:pt>
                <c:pt idx="44">
                  <c:v>0.47569444444444398</c:v>
                </c:pt>
                <c:pt idx="45">
                  <c:v>0.48263888888888801</c:v>
                </c:pt>
                <c:pt idx="46">
                  <c:v>0.48958333333333298</c:v>
                </c:pt>
                <c:pt idx="47">
                  <c:v>0.49652777777777701</c:v>
                </c:pt>
                <c:pt idx="48">
                  <c:v>0.50347222222222199</c:v>
                </c:pt>
                <c:pt idx="49">
                  <c:v>0.51041666666666596</c:v>
                </c:pt>
                <c:pt idx="50">
                  <c:v>0.51736111111111005</c:v>
                </c:pt>
                <c:pt idx="51">
                  <c:v>0.52430555555555503</c:v>
                </c:pt>
                <c:pt idx="52">
                  <c:v>0.531249999999999</c:v>
                </c:pt>
                <c:pt idx="53">
                  <c:v>0.53819444444444398</c:v>
                </c:pt>
                <c:pt idx="54">
                  <c:v>0.54513888888888795</c:v>
                </c:pt>
                <c:pt idx="55">
                  <c:v>0.55208333333333304</c:v>
                </c:pt>
                <c:pt idx="56">
                  <c:v>0.55902777777777701</c:v>
                </c:pt>
                <c:pt idx="57">
                  <c:v>0.56597222222222099</c:v>
                </c:pt>
                <c:pt idx="58">
                  <c:v>0.57291666666666596</c:v>
                </c:pt>
                <c:pt idx="59">
                  <c:v>0.57986111111111005</c:v>
                </c:pt>
                <c:pt idx="60">
                  <c:v>0.58680555555555503</c:v>
                </c:pt>
                <c:pt idx="61">
                  <c:v>0.593749999999999</c:v>
                </c:pt>
                <c:pt idx="62">
                  <c:v>0.60069444444444298</c:v>
                </c:pt>
                <c:pt idx="63">
                  <c:v>0.60763888888888795</c:v>
                </c:pt>
                <c:pt idx="64">
                  <c:v>0.61458333333333204</c:v>
                </c:pt>
                <c:pt idx="65">
                  <c:v>0.62152777777777701</c:v>
                </c:pt>
                <c:pt idx="66">
                  <c:v>0.62847222222222099</c:v>
                </c:pt>
                <c:pt idx="67">
                  <c:v>0.63541666666666596</c:v>
                </c:pt>
                <c:pt idx="68">
                  <c:v>0.64236111111111005</c:v>
                </c:pt>
                <c:pt idx="69">
                  <c:v>0.64930555555555403</c:v>
                </c:pt>
                <c:pt idx="70">
                  <c:v>0.656249999999999</c:v>
                </c:pt>
                <c:pt idx="71">
                  <c:v>0.66319444444444298</c:v>
                </c:pt>
                <c:pt idx="72">
                  <c:v>0.67013888888888795</c:v>
                </c:pt>
                <c:pt idx="73">
                  <c:v>0.67708333333333204</c:v>
                </c:pt>
                <c:pt idx="74">
                  <c:v>0.68402777777777701</c:v>
                </c:pt>
                <c:pt idx="75">
                  <c:v>0.69097222222222099</c:v>
                </c:pt>
                <c:pt idx="76">
                  <c:v>0.69791666666666496</c:v>
                </c:pt>
                <c:pt idx="77">
                  <c:v>0.70486111111111005</c:v>
                </c:pt>
                <c:pt idx="78">
                  <c:v>0.71180555555555403</c:v>
                </c:pt>
                <c:pt idx="79">
                  <c:v>0.718749999999999</c:v>
                </c:pt>
                <c:pt idx="80">
                  <c:v>0.72569444444444298</c:v>
                </c:pt>
                <c:pt idx="81">
                  <c:v>0.73263888888888695</c:v>
                </c:pt>
                <c:pt idx="82">
                  <c:v>0.73958333333333204</c:v>
                </c:pt>
                <c:pt idx="83">
                  <c:v>0.74652777777777601</c:v>
                </c:pt>
                <c:pt idx="84">
                  <c:v>0.75347222222222099</c:v>
                </c:pt>
                <c:pt idx="85">
                  <c:v>0.76041666666666496</c:v>
                </c:pt>
                <c:pt idx="86">
                  <c:v>0.76736111111111005</c:v>
                </c:pt>
                <c:pt idx="87">
                  <c:v>0.77430555555555403</c:v>
                </c:pt>
                <c:pt idx="88">
                  <c:v>0.781249999999998</c:v>
                </c:pt>
                <c:pt idx="89">
                  <c:v>0.78819444444444298</c:v>
                </c:pt>
                <c:pt idx="90">
                  <c:v>0.79513888888888695</c:v>
                </c:pt>
                <c:pt idx="91">
                  <c:v>0.80208333333333204</c:v>
                </c:pt>
                <c:pt idx="92">
                  <c:v>0.80902777777777601</c:v>
                </c:pt>
                <c:pt idx="93">
                  <c:v>0.81597222222221999</c:v>
                </c:pt>
                <c:pt idx="94">
                  <c:v>0.82291666666666496</c:v>
                </c:pt>
                <c:pt idx="95">
                  <c:v>0.82986111111110905</c:v>
                </c:pt>
                <c:pt idx="96">
                  <c:v>0.83680555555555403</c:v>
                </c:pt>
                <c:pt idx="97">
                  <c:v>0.843749999999998</c:v>
                </c:pt>
                <c:pt idx="98">
                  <c:v>0.85069444444444298</c:v>
                </c:pt>
                <c:pt idx="99">
                  <c:v>0.85763888888888695</c:v>
                </c:pt>
                <c:pt idx="100">
                  <c:v>0.86458333333333104</c:v>
                </c:pt>
                <c:pt idx="101">
                  <c:v>0.87152777777777601</c:v>
                </c:pt>
                <c:pt idx="102">
                  <c:v>0.87847222222221999</c:v>
                </c:pt>
                <c:pt idx="103">
                  <c:v>0.88541666666666496</c:v>
                </c:pt>
                <c:pt idx="104">
                  <c:v>0.89236111111110905</c:v>
                </c:pt>
                <c:pt idx="105">
                  <c:v>0.89930555555555403</c:v>
                </c:pt>
                <c:pt idx="106">
                  <c:v>0.906249999999998</c:v>
                </c:pt>
                <c:pt idx="107">
                  <c:v>0.91319444444444198</c:v>
                </c:pt>
              </c:numCache>
            </c:numRef>
          </c:xVal>
          <c:yVal>
            <c:numRef>
              <c:f>InvloedBomen!$C$5:$C$112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12</c:v>
                </c:pt>
                <c:pt idx="22">
                  <c:v>38</c:v>
                </c:pt>
                <c:pt idx="23">
                  <c:v>33</c:v>
                </c:pt>
                <c:pt idx="24">
                  <c:v>44</c:v>
                </c:pt>
                <c:pt idx="25">
                  <c:v>56</c:v>
                </c:pt>
                <c:pt idx="26">
                  <c:v>69</c:v>
                </c:pt>
                <c:pt idx="27">
                  <c:v>135</c:v>
                </c:pt>
                <c:pt idx="28">
                  <c:v>299</c:v>
                </c:pt>
                <c:pt idx="29">
                  <c:v>348</c:v>
                </c:pt>
                <c:pt idx="30">
                  <c:v>385</c:v>
                </c:pt>
                <c:pt idx="31">
                  <c:v>416</c:v>
                </c:pt>
                <c:pt idx="32">
                  <c:v>447</c:v>
                </c:pt>
                <c:pt idx="33">
                  <c:v>474</c:v>
                </c:pt>
                <c:pt idx="34">
                  <c:v>499</c:v>
                </c:pt>
                <c:pt idx="35">
                  <c:v>526</c:v>
                </c:pt>
                <c:pt idx="36">
                  <c:v>550</c:v>
                </c:pt>
                <c:pt idx="37">
                  <c:v>571</c:v>
                </c:pt>
                <c:pt idx="38">
                  <c:v>587</c:v>
                </c:pt>
                <c:pt idx="39">
                  <c:v>606</c:v>
                </c:pt>
                <c:pt idx="40">
                  <c:v>622</c:v>
                </c:pt>
                <c:pt idx="41">
                  <c:v>636</c:v>
                </c:pt>
                <c:pt idx="42">
                  <c:v>647</c:v>
                </c:pt>
                <c:pt idx="43">
                  <c:v>659</c:v>
                </c:pt>
                <c:pt idx="44">
                  <c:v>664</c:v>
                </c:pt>
                <c:pt idx="45">
                  <c:v>671</c:v>
                </c:pt>
                <c:pt idx="46">
                  <c:v>670</c:v>
                </c:pt>
                <c:pt idx="47">
                  <c:v>675</c:v>
                </c:pt>
                <c:pt idx="48">
                  <c:v>685</c:v>
                </c:pt>
                <c:pt idx="49">
                  <c:v>682</c:v>
                </c:pt>
                <c:pt idx="50">
                  <c:v>693</c:v>
                </c:pt>
                <c:pt idx="51">
                  <c:v>680</c:v>
                </c:pt>
                <c:pt idx="52">
                  <c:v>678</c:v>
                </c:pt>
                <c:pt idx="53">
                  <c:v>675</c:v>
                </c:pt>
                <c:pt idx="54">
                  <c:v>671</c:v>
                </c:pt>
                <c:pt idx="55">
                  <c:v>665</c:v>
                </c:pt>
                <c:pt idx="56">
                  <c:v>658</c:v>
                </c:pt>
                <c:pt idx="57">
                  <c:v>650</c:v>
                </c:pt>
                <c:pt idx="58">
                  <c:v>642</c:v>
                </c:pt>
                <c:pt idx="59">
                  <c:v>630</c:v>
                </c:pt>
                <c:pt idx="60">
                  <c:v>615</c:v>
                </c:pt>
                <c:pt idx="61">
                  <c:v>601</c:v>
                </c:pt>
                <c:pt idx="62">
                  <c:v>582</c:v>
                </c:pt>
                <c:pt idx="63">
                  <c:v>562</c:v>
                </c:pt>
                <c:pt idx="64">
                  <c:v>541</c:v>
                </c:pt>
                <c:pt idx="65">
                  <c:v>519</c:v>
                </c:pt>
                <c:pt idx="66">
                  <c:v>496</c:v>
                </c:pt>
                <c:pt idx="67">
                  <c:v>472</c:v>
                </c:pt>
                <c:pt idx="68">
                  <c:v>447</c:v>
                </c:pt>
                <c:pt idx="69">
                  <c:v>421</c:v>
                </c:pt>
                <c:pt idx="70">
                  <c:v>390</c:v>
                </c:pt>
                <c:pt idx="71">
                  <c:v>368</c:v>
                </c:pt>
                <c:pt idx="72">
                  <c:v>337</c:v>
                </c:pt>
                <c:pt idx="73">
                  <c:v>301</c:v>
                </c:pt>
                <c:pt idx="74">
                  <c:v>269</c:v>
                </c:pt>
                <c:pt idx="75">
                  <c:v>232</c:v>
                </c:pt>
                <c:pt idx="76">
                  <c:v>197</c:v>
                </c:pt>
                <c:pt idx="77">
                  <c:v>166</c:v>
                </c:pt>
                <c:pt idx="78">
                  <c:v>135</c:v>
                </c:pt>
                <c:pt idx="79">
                  <c:v>107</c:v>
                </c:pt>
                <c:pt idx="80">
                  <c:v>80</c:v>
                </c:pt>
                <c:pt idx="81">
                  <c:v>57</c:v>
                </c:pt>
                <c:pt idx="82">
                  <c:v>35</c:v>
                </c:pt>
                <c:pt idx="83">
                  <c:v>18</c:v>
                </c:pt>
                <c:pt idx="84">
                  <c:v>8</c:v>
                </c:pt>
                <c:pt idx="85">
                  <c:v>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yVal>
          <c:smooth val="1"/>
        </c:ser>
        <c:axId val="98549120"/>
        <c:axId val="98563200"/>
      </c:scatterChart>
      <c:valAx>
        <c:axId val="98549120"/>
        <c:scaling>
          <c:orientation val="minMax"/>
          <c:max val="0.91666666699999999"/>
          <c:min val="0.16666666699999988"/>
        </c:scaling>
        <c:axPos val="b"/>
        <c:majorGridlines/>
        <c:numFmt formatCode="h:mm" sourceLinked="1"/>
        <c:tickLblPos val="nextTo"/>
        <c:crossAx val="98563200"/>
        <c:crosses val="autoZero"/>
        <c:crossBetween val="midCat"/>
        <c:majorUnit val="8.3333333000000023E-2"/>
      </c:valAx>
      <c:valAx>
        <c:axId val="98563200"/>
        <c:scaling>
          <c:orientation val="minMax"/>
          <c:min val="0"/>
        </c:scaling>
        <c:axPos val="l"/>
        <c:majorGridlines/>
        <c:numFmt formatCode="General" sourceLinked="1"/>
        <c:tickLblPos val="nextTo"/>
        <c:crossAx val="98549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353304023116837"/>
          <c:y val="6.7235424400778732E-2"/>
          <c:w val="0.31873817034700375"/>
          <c:h val="0.144808115201816"/>
        </c:manualLayout>
      </c:layout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36</xdr:row>
      <xdr:rowOff>171450</xdr:rowOff>
    </xdr:from>
    <xdr:to>
      <xdr:col>17</xdr:col>
      <xdr:colOff>581025</xdr:colOff>
      <xdr:row>63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793750</xdr:colOff>
      <xdr:row>8</xdr:row>
      <xdr:rowOff>139700</xdr:rowOff>
    </xdr:from>
    <xdr:to>
      <xdr:col>18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5</xdr:row>
      <xdr:rowOff>180974</xdr:rowOff>
    </xdr:from>
    <xdr:to>
      <xdr:col>17</xdr:col>
      <xdr:colOff>152400</xdr:colOff>
      <xdr:row>22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95251</xdr:colOff>
      <xdr:row>6</xdr:row>
      <xdr:rowOff>180975</xdr:rowOff>
    </xdr:from>
    <xdr:to>
      <xdr:col>11</xdr:col>
      <xdr:colOff>38101</xdr:colOff>
      <xdr:row>9</xdr:row>
      <xdr:rowOff>47625</xdr:rowOff>
    </xdr:to>
    <xdr:sp macro="" textlink="">
      <xdr:nvSpPr>
        <xdr:cNvPr id="4" name="TextBox 3"/>
        <xdr:cNvSpPr txBox="1"/>
      </xdr:nvSpPr>
      <xdr:spPr>
        <a:xfrm>
          <a:off x="4972051" y="1323975"/>
          <a:ext cx="1771650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Opbrengst</a:t>
          </a:r>
          <a:r>
            <a:rPr lang="en-US" sz="1100" baseline="0"/>
            <a:t> Act:    4.08 kWh</a:t>
          </a:r>
        </a:p>
        <a:p>
          <a:r>
            <a:rPr lang="en-US" sz="1100" baseline="0"/>
            <a:t>Opbr. zondr. bm: 4.55 kWh</a:t>
          </a:r>
          <a:endParaRPr lang="en-US" sz="1100"/>
        </a:p>
      </xdr:txBody>
    </xdr:sp>
    <xdr:clientData/>
  </xdr:twoCellAnchor>
  <xdr:twoCellAnchor>
    <xdr:from>
      <xdr:col>8</xdr:col>
      <xdr:colOff>85726</xdr:colOff>
      <xdr:row>17</xdr:row>
      <xdr:rowOff>28575</xdr:rowOff>
    </xdr:from>
    <xdr:to>
      <xdr:col>11</xdr:col>
      <xdr:colOff>28576</xdr:colOff>
      <xdr:row>19</xdr:row>
      <xdr:rowOff>85725</xdr:rowOff>
    </xdr:to>
    <xdr:sp macro="" textlink="">
      <xdr:nvSpPr>
        <xdr:cNvPr id="5" name="TextBox 4"/>
        <xdr:cNvSpPr txBox="1"/>
      </xdr:nvSpPr>
      <xdr:spPr>
        <a:xfrm>
          <a:off x="4962526" y="3267075"/>
          <a:ext cx="1771650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Opbr + boom1</a:t>
          </a:r>
          <a:r>
            <a:rPr lang="en-US" sz="1100" baseline="0"/>
            <a:t>:    0.93 kWh</a:t>
          </a:r>
        </a:p>
        <a:p>
          <a:r>
            <a:rPr lang="en-US" sz="1100" baseline="0"/>
            <a:t>Opbr. zondr. b1:  1.09 kWh</a:t>
          </a:r>
          <a:endParaRPr lang="en-US" sz="1100"/>
        </a:p>
      </xdr:txBody>
    </xdr:sp>
    <xdr:clientData/>
  </xdr:twoCellAnchor>
  <xdr:twoCellAnchor>
    <xdr:from>
      <xdr:col>14</xdr:col>
      <xdr:colOff>114301</xdr:colOff>
      <xdr:row>14</xdr:row>
      <xdr:rowOff>85725</xdr:rowOff>
    </xdr:from>
    <xdr:to>
      <xdr:col>17</xdr:col>
      <xdr:colOff>57151</xdr:colOff>
      <xdr:row>16</xdr:row>
      <xdr:rowOff>142875</xdr:rowOff>
    </xdr:to>
    <xdr:sp macro="" textlink="">
      <xdr:nvSpPr>
        <xdr:cNvPr id="6" name="TextBox 5"/>
        <xdr:cNvSpPr txBox="1"/>
      </xdr:nvSpPr>
      <xdr:spPr>
        <a:xfrm>
          <a:off x="8648701" y="2752725"/>
          <a:ext cx="1771650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Opbr</a:t>
          </a:r>
          <a:r>
            <a:rPr lang="en-US" sz="1100" baseline="0"/>
            <a:t> +boom2:    0.44 kWh</a:t>
          </a:r>
        </a:p>
        <a:p>
          <a:r>
            <a:rPr lang="en-US" sz="1100" baseline="0"/>
            <a:t>Opbr. zondr. b2: 0.76 kWh</a:t>
          </a:r>
          <a:endParaRPr lang="en-US" sz="1100"/>
        </a:p>
      </xdr:txBody>
    </xdr:sp>
    <xdr:clientData/>
  </xdr:twoCellAnchor>
  <xdr:twoCellAnchor>
    <xdr:from>
      <xdr:col>11</xdr:col>
      <xdr:colOff>47625</xdr:colOff>
      <xdr:row>13</xdr:row>
      <xdr:rowOff>57150</xdr:rowOff>
    </xdr:from>
    <xdr:to>
      <xdr:col>12</xdr:col>
      <xdr:colOff>266700</xdr:colOff>
      <xdr:row>17</xdr:row>
      <xdr:rowOff>28575</xdr:rowOff>
    </xdr:to>
    <xdr:cxnSp macro="">
      <xdr:nvCxnSpPr>
        <xdr:cNvPr id="8" name="Straight Arrow Connector 7"/>
        <xdr:cNvCxnSpPr/>
      </xdr:nvCxnSpPr>
      <xdr:spPr>
        <a:xfrm flipV="1">
          <a:off x="6753225" y="2533650"/>
          <a:ext cx="828675" cy="7334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14</xdr:row>
      <xdr:rowOff>85725</xdr:rowOff>
    </xdr:from>
    <xdr:to>
      <xdr:col>14</xdr:col>
      <xdr:colOff>104775</xdr:colOff>
      <xdr:row>16</xdr:row>
      <xdr:rowOff>133350</xdr:rowOff>
    </xdr:to>
    <xdr:cxnSp macro="">
      <xdr:nvCxnSpPr>
        <xdr:cNvPr id="10" name="Straight Arrow Connector 9"/>
        <xdr:cNvCxnSpPr/>
      </xdr:nvCxnSpPr>
      <xdr:spPr>
        <a:xfrm flipH="1">
          <a:off x="8143875" y="2752725"/>
          <a:ext cx="495300" cy="4286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eenchoice.nl/thuis/klant-worden/tarieven/kortingsgarantie-tarie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greenchoice.nl/thuis/klant-worden/tarieven/kortingsgarantie-tarie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reenchoice.nl/thuis/klant-worden/tarieven/kortingsgarantie-tarie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greenchoice.nl/thuis/klant-worden/tarieven/kortingsgarantie-tarie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reenchoice.nl/thuis/klant-worden/tarieven/kortingsgarantie-tarie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hyperlink" Target="http://www.greenchoice.nl/thuis/klant-worden/tarieven/kortingsgarantie-tarief" TargetMode="Externa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>
      <selection activeCell="F4" sqref="F4"/>
    </sheetView>
  </sheetViews>
  <sheetFormatPr defaultColWidth="11.42578125" defaultRowHeight="15"/>
  <cols>
    <col min="3" max="3" width="10.85546875" style="1"/>
    <col min="5" max="5" width="11.42578125" style="14"/>
  </cols>
  <sheetData>
    <row r="1" spans="1:15">
      <c r="A1" t="s">
        <v>0</v>
      </c>
      <c r="B1" t="s">
        <v>1</v>
      </c>
      <c r="C1" s="1" t="s">
        <v>2</v>
      </c>
      <c r="D1" t="s">
        <v>3</v>
      </c>
      <c r="E1" s="14" t="s">
        <v>37</v>
      </c>
      <c r="F1" s="15"/>
      <c r="G1" s="15" t="s">
        <v>38</v>
      </c>
      <c r="I1" t="s">
        <v>4</v>
      </c>
      <c r="J1" s="2" t="s">
        <v>5</v>
      </c>
    </row>
    <row r="2" spans="1:15">
      <c r="A2" s="3">
        <v>41342</v>
      </c>
      <c r="B2">
        <v>0</v>
      </c>
      <c r="C2" s="1">
        <v>0</v>
      </c>
      <c r="D2">
        <v>0.22570000000000001</v>
      </c>
      <c r="E2" s="14">
        <v>1</v>
      </c>
      <c r="F2" s="15">
        <v>2013</v>
      </c>
      <c r="G2" s="16">
        <f>(1773+2*11-0)/1.92</f>
        <v>934.89583333333337</v>
      </c>
      <c r="I2" t="s">
        <v>6</v>
      </c>
      <c r="J2">
        <v>3200</v>
      </c>
      <c r="L2" t="s">
        <v>7</v>
      </c>
      <c r="M2">
        <v>1920</v>
      </c>
      <c r="N2" t="s">
        <v>8</v>
      </c>
    </row>
    <row r="3" spans="1:15">
      <c r="A3" s="3">
        <v>41364</v>
      </c>
      <c r="B3">
        <v>119</v>
      </c>
      <c r="C3" s="1">
        <f>(B3-B2)*D3+C2</f>
        <v>26.8583</v>
      </c>
      <c r="D3">
        <v>0.22570000000000001</v>
      </c>
      <c r="E3" s="14">
        <f>D3/$D$2</f>
        <v>1</v>
      </c>
      <c r="F3" s="15">
        <v>2014</v>
      </c>
      <c r="G3" s="16">
        <f>(3568+8*11-1773-11-11)/1.92</f>
        <v>969.27083333333337</v>
      </c>
      <c r="I3" t="s">
        <v>9</v>
      </c>
      <c r="J3">
        <f>0.15*J2</f>
        <v>480</v>
      </c>
    </row>
    <row r="4" spans="1:15">
      <c r="A4" s="3">
        <v>41370</v>
      </c>
      <c r="B4">
        <v>150</v>
      </c>
      <c r="C4" s="1">
        <f>(B4-B3)*D4+C3</f>
        <v>33.855000000000004</v>
      </c>
      <c r="D4">
        <v>0.22570000000000001</v>
      </c>
      <c r="E4" s="14">
        <f t="shared" ref="E4:E67" si="0">D4/$D$2</f>
        <v>1</v>
      </c>
      <c r="I4" t="s">
        <v>10</v>
      </c>
      <c r="J4">
        <v>200</v>
      </c>
    </row>
    <row r="5" spans="1:15">
      <c r="A5" s="3">
        <v>41375</v>
      </c>
      <c r="B5">
        <v>176</v>
      </c>
      <c r="C5" s="1">
        <f>(B5-B4)*D5+C4</f>
        <v>39.723200000000006</v>
      </c>
      <c r="D5">
        <v>0.22570000000000001</v>
      </c>
      <c r="E5" s="14">
        <f t="shared" si="0"/>
        <v>1</v>
      </c>
      <c r="I5" t="s">
        <v>11</v>
      </c>
      <c r="J5">
        <f>J2-J3+J4</f>
        <v>2920</v>
      </c>
      <c r="K5" s="4">
        <f>J5/M2</f>
        <v>1.5208333333333333</v>
      </c>
      <c r="L5" s="5" t="s">
        <v>12</v>
      </c>
    </row>
    <row r="6" spans="1:15">
      <c r="A6" s="3">
        <v>41399</v>
      </c>
      <c r="B6">
        <v>361</v>
      </c>
      <c r="C6" s="1">
        <f t="shared" ref="C6:C78" si="1">(B6-B5)*D6+C5</f>
        <v>81.477699999999999</v>
      </c>
      <c r="D6">
        <v>0.22570000000000001</v>
      </c>
      <c r="E6" s="14">
        <f t="shared" si="0"/>
        <v>1</v>
      </c>
    </row>
    <row r="7" spans="1:15">
      <c r="A7" s="3">
        <v>41402</v>
      </c>
      <c r="B7">
        <v>393</v>
      </c>
      <c r="C7" s="1">
        <f t="shared" si="1"/>
        <v>88.700099999999992</v>
      </c>
      <c r="D7">
        <v>0.22570000000000001</v>
      </c>
      <c r="E7" s="14">
        <f t="shared" si="0"/>
        <v>1</v>
      </c>
      <c r="J7" s="6">
        <f>MAX(C:C)/J5</f>
        <v>0.31822343933463793</v>
      </c>
      <c r="K7" t="s">
        <v>13</v>
      </c>
      <c r="M7" t="s">
        <v>14</v>
      </c>
      <c r="N7" s="7">
        <f>1/J7*(MAX(A:A)-MIN(A:A))+MIN(A:A)</f>
        <v>43849.671973090699</v>
      </c>
    </row>
    <row r="8" spans="1:15">
      <c r="A8" s="3">
        <v>41405</v>
      </c>
      <c r="B8">
        <v>415</v>
      </c>
      <c r="C8" s="1">
        <f t="shared" si="1"/>
        <v>93.665499999999994</v>
      </c>
      <c r="D8">
        <v>0.22570000000000001</v>
      </c>
      <c r="E8" s="14">
        <f t="shared" si="0"/>
        <v>1</v>
      </c>
      <c r="M8" t="s">
        <v>15</v>
      </c>
      <c r="N8" s="8">
        <f>(N7-A2)/365</f>
        <v>6.8703341728512299</v>
      </c>
      <c r="O8" s="9" t="s">
        <v>16</v>
      </c>
    </row>
    <row r="9" spans="1:15">
      <c r="A9" s="3">
        <v>41411</v>
      </c>
      <c r="B9">
        <v>440</v>
      </c>
      <c r="C9" s="1">
        <f t="shared" si="1"/>
        <v>99.307999999999993</v>
      </c>
      <c r="D9">
        <v>0.22570000000000001</v>
      </c>
      <c r="E9" s="14">
        <f t="shared" si="0"/>
        <v>1</v>
      </c>
    </row>
    <row r="10" spans="1:15">
      <c r="A10" s="3">
        <v>41420</v>
      </c>
      <c r="B10">
        <v>486</v>
      </c>
      <c r="C10" s="1">
        <f t="shared" si="1"/>
        <v>109.69019999999999</v>
      </c>
      <c r="D10">
        <v>0.22570000000000001</v>
      </c>
      <c r="E10" s="14">
        <f t="shared" si="0"/>
        <v>1</v>
      </c>
    </row>
    <row r="11" spans="1:15">
      <c r="A11" s="3">
        <v>41430</v>
      </c>
      <c r="B11">
        <v>569</v>
      </c>
      <c r="C11" s="1">
        <f t="shared" si="1"/>
        <v>128.42329999999998</v>
      </c>
      <c r="D11">
        <v>0.22570000000000001</v>
      </c>
      <c r="E11" s="14">
        <f t="shared" si="0"/>
        <v>1</v>
      </c>
    </row>
    <row r="12" spans="1:15">
      <c r="A12" s="3">
        <v>41468</v>
      </c>
      <c r="B12">
        <v>850</v>
      </c>
      <c r="C12" s="1">
        <f t="shared" si="1"/>
        <v>191.47969999999998</v>
      </c>
      <c r="D12">
        <v>0.22439999999999999</v>
      </c>
      <c r="E12" s="14">
        <f t="shared" si="0"/>
        <v>0.9942401417811253</v>
      </c>
    </row>
    <row r="13" spans="1:15">
      <c r="A13" s="3">
        <v>41480</v>
      </c>
      <c r="B13">
        <v>964</v>
      </c>
      <c r="C13" s="1">
        <f t="shared" si="1"/>
        <v>217.06129999999999</v>
      </c>
      <c r="D13">
        <v>0.22439999999999999</v>
      </c>
      <c r="E13" s="14">
        <f t="shared" si="0"/>
        <v>0.9942401417811253</v>
      </c>
    </row>
    <row r="14" spans="1:15">
      <c r="A14" s="3">
        <v>41494</v>
      </c>
      <c r="B14">
        <v>1073</v>
      </c>
      <c r="C14" s="1">
        <f t="shared" si="1"/>
        <v>241.52089999999998</v>
      </c>
      <c r="D14">
        <v>0.22439999999999999</v>
      </c>
      <c r="E14" s="14">
        <f t="shared" si="0"/>
        <v>0.9942401417811253</v>
      </c>
    </row>
    <row r="15" spans="1:15">
      <c r="A15" s="3">
        <v>41514</v>
      </c>
      <c r="B15">
        <v>1214</v>
      </c>
      <c r="C15" s="1">
        <f t="shared" si="1"/>
        <v>273.16129999999998</v>
      </c>
      <c r="D15">
        <v>0.22439999999999999</v>
      </c>
      <c r="E15" s="14">
        <f t="shared" si="0"/>
        <v>0.9942401417811253</v>
      </c>
    </row>
    <row r="16" spans="1:15">
      <c r="A16" s="3">
        <v>41526</v>
      </c>
      <c r="B16">
        <v>1294</v>
      </c>
      <c r="C16" s="1">
        <f t="shared" si="1"/>
        <v>291.11329999999998</v>
      </c>
      <c r="D16">
        <v>0.22439999999999999</v>
      </c>
      <c r="E16" s="14">
        <f t="shared" si="0"/>
        <v>0.9942401417811253</v>
      </c>
    </row>
    <row r="17" spans="1:5">
      <c r="A17" s="3">
        <v>41537</v>
      </c>
      <c r="B17">
        <v>1347</v>
      </c>
      <c r="C17" s="1">
        <f t="shared" si="1"/>
        <v>303.00649999999996</v>
      </c>
      <c r="D17">
        <v>0.22439999999999999</v>
      </c>
      <c r="E17" s="14">
        <f t="shared" si="0"/>
        <v>0.9942401417811253</v>
      </c>
    </row>
    <row r="18" spans="1:5">
      <c r="A18" s="3">
        <v>41547</v>
      </c>
      <c r="B18">
        <v>1411</v>
      </c>
      <c r="C18" s="1">
        <f t="shared" si="1"/>
        <v>317.36809999999997</v>
      </c>
      <c r="D18">
        <v>0.22439999999999999</v>
      </c>
      <c r="E18" s="14">
        <f t="shared" si="0"/>
        <v>0.9942401417811253</v>
      </c>
    </row>
    <row r="19" spans="1:5">
      <c r="A19" s="3">
        <v>41554</v>
      </c>
      <c r="B19">
        <v>1454</v>
      </c>
      <c r="C19" s="1">
        <f t="shared" si="1"/>
        <v>327.01729999999998</v>
      </c>
      <c r="D19">
        <v>0.22439999999999999</v>
      </c>
      <c r="E19" s="14">
        <f t="shared" si="0"/>
        <v>0.9942401417811253</v>
      </c>
    </row>
    <row r="20" spans="1:5">
      <c r="A20" s="3">
        <v>41578</v>
      </c>
      <c r="B20">
        <v>1510</v>
      </c>
      <c r="C20" s="1">
        <f t="shared" si="1"/>
        <v>339.58369999999996</v>
      </c>
      <c r="D20">
        <v>0.22439999999999999</v>
      </c>
      <c r="E20" s="14">
        <f t="shared" si="0"/>
        <v>0.9942401417811253</v>
      </c>
    </row>
    <row r="21" spans="1:5">
      <c r="A21" s="3">
        <v>41613</v>
      </c>
      <c r="B21">
        <v>1550</v>
      </c>
      <c r="C21" s="1">
        <f t="shared" si="1"/>
        <v>348.55969999999996</v>
      </c>
      <c r="D21">
        <v>0.22439999999999999</v>
      </c>
      <c r="E21" s="14">
        <f t="shared" si="0"/>
        <v>0.9942401417811253</v>
      </c>
    </row>
    <row r="22" spans="1:5">
      <c r="A22" s="3">
        <v>41620</v>
      </c>
      <c r="B22">
        <v>1557</v>
      </c>
      <c r="C22" s="1">
        <f t="shared" si="1"/>
        <v>350.13049999999998</v>
      </c>
      <c r="D22">
        <v>0.22439999999999999</v>
      </c>
      <c r="E22" s="14">
        <f t="shared" si="0"/>
        <v>0.9942401417811253</v>
      </c>
    </row>
    <row r="23" spans="1:5">
      <c r="A23" s="3">
        <v>41621</v>
      </c>
      <c r="B23">
        <v>1561</v>
      </c>
      <c r="C23" s="1">
        <f t="shared" si="1"/>
        <v>351.02809999999999</v>
      </c>
      <c r="D23">
        <v>0.22439999999999999</v>
      </c>
      <c r="E23" s="14">
        <f t="shared" si="0"/>
        <v>0.9942401417811253</v>
      </c>
    </row>
    <row r="24" spans="1:5">
      <c r="A24" s="3">
        <v>41648</v>
      </c>
      <c r="B24">
        <v>1597</v>
      </c>
      <c r="C24" s="1">
        <f t="shared" si="1"/>
        <v>359.20729999999998</v>
      </c>
      <c r="D24">
        <v>0.22720000000000001</v>
      </c>
      <c r="E24" s="14">
        <f t="shared" si="0"/>
        <v>1.0066459902525475</v>
      </c>
    </row>
    <row r="25" spans="1:5">
      <c r="A25" s="3">
        <v>41649</v>
      </c>
      <c r="B25">
        <v>1601</v>
      </c>
      <c r="C25" s="1">
        <f t="shared" si="1"/>
        <v>360.11609999999996</v>
      </c>
      <c r="D25">
        <v>0.22720000000000001</v>
      </c>
      <c r="E25" s="14">
        <f t="shared" si="0"/>
        <v>1.0066459902525475</v>
      </c>
    </row>
    <row r="26" spans="1:5">
      <c r="A26" s="3">
        <v>41659</v>
      </c>
      <c r="B26">
        <v>1615</v>
      </c>
      <c r="C26" s="1">
        <f t="shared" si="1"/>
        <v>363.29689999999994</v>
      </c>
      <c r="D26">
        <v>0.22720000000000001</v>
      </c>
      <c r="E26" s="14">
        <f t="shared" si="0"/>
        <v>1.0066459902525475</v>
      </c>
    </row>
    <row r="27" spans="1:5">
      <c r="A27" s="3">
        <v>41667</v>
      </c>
      <c r="B27">
        <v>1626</v>
      </c>
      <c r="C27" s="1">
        <f t="shared" si="1"/>
        <v>365.79609999999991</v>
      </c>
      <c r="D27">
        <v>0.22720000000000001</v>
      </c>
      <c r="E27" s="14">
        <f t="shared" si="0"/>
        <v>1.0066459902525475</v>
      </c>
    </row>
    <row r="28" spans="1:5">
      <c r="A28" s="3">
        <v>41671</v>
      </c>
      <c r="B28">
        <v>1639</v>
      </c>
      <c r="C28" s="1">
        <f t="shared" si="1"/>
        <v>368.7496999999999</v>
      </c>
      <c r="D28">
        <v>0.22720000000000001</v>
      </c>
      <c r="E28" s="14">
        <f t="shared" si="0"/>
        <v>1.0066459902525475</v>
      </c>
    </row>
    <row r="29" spans="1:5">
      <c r="A29" s="3">
        <v>41673</v>
      </c>
      <c r="B29">
        <v>1651</v>
      </c>
      <c r="C29" s="1">
        <f t="shared" si="1"/>
        <v>371.47609999999992</v>
      </c>
      <c r="D29">
        <v>0.22720000000000001</v>
      </c>
      <c r="E29" s="14">
        <f t="shared" si="0"/>
        <v>1.0066459902525475</v>
      </c>
    </row>
    <row r="30" spans="1:5">
      <c r="A30" s="3">
        <v>41681</v>
      </c>
      <c r="B30">
        <v>1669</v>
      </c>
      <c r="C30" s="1">
        <f t="shared" si="1"/>
        <v>375.56569999999994</v>
      </c>
      <c r="D30">
        <v>0.22720000000000001</v>
      </c>
      <c r="E30" s="14">
        <f t="shared" si="0"/>
        <v>1.0066459902525475</v>
      </c>
    </row>
    <row r="31" spans="1:5">
      <c r="A31" s="3">
        <v>41687</v>
      </c>
      <c r="B31">
        <v>1687</v>
      </c>
      <c r="C31" s="1">
        <f t="shared" si="1"/>
        <v>379.65529999999995</v>
      </c>
      <c r="D31">
        <v>0.22720000000000001</v>
      </c>
      <c r="E31" s="14">
        <f t="shared" si="0"/>
        <v>1.0066459902525475</v>
      </c>
    </row>
    <row r="32" spans="1:5">
      <c r="A32" s="3">
        <v>41693</v>
      </c>
      <c r="B32">
        <v>1702</v>
      </c>
      <c r="C32" s="1">
        <f t="shared" si="1"/>
        <v>383.06329999999997</v>
      </c>
      <c r="D32">
        <v>0.22720000000000001</v>
      </c>
      <c r="E32" s="14">
        <f t="shared" si="0"/>
        <v>1.0066459902525475</v>
      </c>
    </row>
    <row r="33" spans="1:13">
      <c r="A33" s="3">
        <v>41695</v>
      </c>
      <c r="B33">
        <v>1719</v>
      </c>
      <c r="C33" s="1">
        <f t="shared" si="1"/>
        <v>386.92569999999995</v>
      </c>
      <c r="D33">
        <v>0.22720000000000001</v>
      </c>
      <c r="E33" s="14">
        <f t="shared" si="0"/>
        <v>1.0066459902525475</v>
      </c>
    </row>
    <row r="34" spans="1:13">
      <c r="A34" s="3">
        <v>41699</v>
      </c>
      <c r="B34">
        <v>1737</v>
      </c>
      <c r="C34" s="1">
        <f t="shared" si="1"/>
        <v>391.01529999999997</v>
      </c>
      <c r="D34">
        <v>0.22720000000000001</v>
      </c>
      <c r="E34" s="14">
        <f t="shared" si="0"/>
        <v>1.0066459902525475</v>
      </c>
    </row>
    <row r="35" spans="1:13">
      <c r="A35" s="3">
        <v>41700</v>
      </c>
      <c r="B35">
        <v>1745</v>
      </c>
      <c r="C35" s="1">
        <f t="shared" si="1"/>
        <v>392.8329</v>
      </c>
      <c r="D35">
        <v>0.22720000000000001</v>
      </c>
      <c r="E35" s="14">
        <f t="shared" si="0"/>
        <v>1.0066459902525475</v>
      </c>
    </row>
    <row r="36" spans="1:13">
      <c r="A36" s="3">
        <v>41703</v>
      </c>
      <c r="B36">
        <v>1763</v>
      </c>
      <c r="C36" s="1">
        <f t="shared" si="1"/>
        <v>396.92250000000001</v>
      </c>
      <c r="D36">
        <v>0.22720000000000001</v>
      </c>
      <c r="E36" s="14">
        <f t="shared" si="0"/>
        <v>1.0066459902525475</v>
      </c>
    </row>
    <row r="37" spans="1:13">
      <c r="A37" s="3">
        <v>41705</v>
      </c>
      <c r="B37">
        <v>1773</v>
      </c>
      <c r="C37" s="1">
        <f t="shared" si="1"/>
        <v>399.19450000000001</v>
      </c>
      <c r="D37">
        <v>0.22720000000000001</v>
      </c>
      <c r="E37" s="14">
        <f t="shared" si="0"/>
        <v>1.0066459902525475</v>
      </c>
    </row>
    <row r="38" spans="1:13">
      <c r="A38" s="3">
        <v>41710</v>
      </c>
      <c r="B38">
        <v>1828</v>
      </c>
      <c r="C38" s="1">
        <f t="shared" si="1"/>
        <v>411.69049999999999</v>
      </c>
      <c r="D38">
        <v>0.22720000000000001</v>
      </c>
      <c r="E38" s="14">
        <f t="shared" si="0"/>
        <v>1.0066459902525475</v>
      </c>
    </row>
    <row r="39" spans="1:13">
      <c r="A39" s="3">
        <v>41718</v>
      </c>
      <c r="B39">
        <v>1867</v>
      </c>
      <c r="C39" s="1">
        <f t="shared" si="1"/>
        <v>420.55129999999997</v>
      </c>
      <c r="D39">
        <v>0.22720000000000001</v>
      </c>
      <c r="E39" s="14">
        <f t="shared" si="0"/>
        <v>1.0066459902525475</v>
      </c>
    </row>
    <row r="40" spans="1:13">
      <c r="A40" s="3">
        <v>41723</v>
      </c>
      <c r="B40">
        <v>1895</v>
      </c>
      <c r="C40" s="1">
        <f t="shared" si="1"/>
        <v>426.91289999999998</v>
      </c>
      <c r="D40">
        <v>0.22720000000000001</v>
      </c>
      <c r="E40" s="14">
        <f t="shared" si="0"/>
        <v>1.0066459902525475</v>
      </c>
    </row>
    <row r="41" spans="1:13">
      <c r="A41" s="3">
        <v>41725</v>
      </c>
      <c r="B41">
        <v>1911</v>
      </c>
      <c r="C41" s="1">
        <f t="shared" si="1"/>
        <v>430.54809999999998</v>
      </c>
      <c r="D41">
        <v>0.22720000000000001</v>
      </c>
      <c r="E41" s="14">
        <f t="shared" si="0"/>
        <v>1.0066459902525475</v>
      </c>
    </row>
    <row r="42" spans="1:13">
      <c r="A42" s="3">
        <v>41732</v>
      </c>
      <c r="B42">
        <v>1973</v>
      </c>
      <c r="C42" s="1">
        <f t="shared" si="1"/>
        <v>444.6345</v>
      </c>
      <c r="D42">
        <v>0.22720000000000001</v>
      </c>
      <c r="E42" s="14">
        <f t="shared" si="0"/>
        <v>1.0066459902525475</v>
      </c>
      <c r="G42" s="5"/>
      <c r="M42" s="5"/>
    </row>
    <row r="43" spans="1:13">
      <c r="A43" s="3">
        <v>41738</v>
      </c>
      <c r="B43">
        <v>2010</v>
      </c>
      <c r="C43" s="1">
        <f t="shared" si="1"/>
        <v>453.04090000000002</v>
      </c>
      <c r="D43">
        <v>0.22720000000000001</v>
      </c>
      <c r="E43" s="14">
        <f t="shared" si="0"/>
        <v>1.0066459902525475</v>
      </c>
    </row>
    <row r="44" spans="1:13">
      <c r="A44" s="3">
        <v>41748</v>
      </c>
      <c r="B44">
        <v>2083</v>
      </c>
      <c r="C44" s="1">
        <f t="shared" si="1"/>
        <v>469.62650000000002</v>
      </c>
      <c r="D44">
        <v>0.22720000000000001</v>
      </c>
      <c r="E44" s="14">
        <f t="shared" si="0"/>
        <v>1.0066459902525475</v>
      </c>
    </row>
    <row r="45" spans="1:13">
      <c r="A45" s="3">
        <v>41750</v>
      </c>
      <c r="B45">
        <v>2096</v>
      </c>
      <c r="C45" s="1">
        <f t="shared" si="1"/>
        <v>472.58010000000002</v>
      </c>
      <c r="D45">
        <v>0.22720000000000001</v>
      </c>
      <c r="E45" s="14">
        <f t="shared" si="0"/>
        <v>1.0066459902525475</v>
      </c>
    </row>
    <row r="46" spans="1:13">
      <c r="A46" s="3">
        <v>41760</v>
      </c>
      <c r="B46">
        <v>2169</v>
      </c>
      <c r="C46" s="1">
        <f t="shared" si="1"/>
        <v>489.16570000000002</v>
      </c>
      <c r="D46">
        <v>0.22720000000000001</v>
      </c>
      <c r="E46" s="14">
        <f t="shared" si="0"/>
        <v>1.0066459902525475</v>
      </c>
    </row>
    <row r="47" spans="1:13">
      <c r="A47" s="3">
        <v>41767</v>
      </c>
      <c r="B47">
        <v>2217</v>
      </c>
      <c r="C47" s="1">
        <f t="shared" si="1"/>
        <v>500.07130000000001</v>
      </c>
      <c r="D47">
        <v>0.22720000000000001</v>
      </c>
      <c r="E47" s="14">
        <f t="shared" si="0"/>
        <v>1.0066459902525475</v>
      </c>
    </row>
    <row r="48" spans="1:13">
      <c r="A48" s="3">
        <v>41773</v>
      </c>
      <c r="B48">
        <v>2237</v>
      </c>
      <c r="C48" s="1">
        <f t="shared" si="1"/>
        <v>504.61529999999999</v>
      </c>
      <c r="D48">
        <v>0.22720000000000001</v>
      </c>
      <c r="E48" s="14">
        <f t="shared" si="0"/>
        <v>1.0066459902525475</v>
      </c>
    </row>
    <row r="49" spans="1:5">
      <c r="A49" s="3">
        <v>41777</v>
      </c>
      <c r="B49">
        <v>2287</v>
      </c>
      <c r="C49" s="1">
        <f t="shared" si="1"/>
        <v>515.97529999999995</v>
      </c>
      <c r="D49">
        <v>0.22720000000000001</v>
      </c>
      <c r="E49" s="14">
        <f t="shared" si="0"/>
        <v>1.0066459902525475</v>
      </c>
    </row>
    <row r="50" spans="1:5">
      <c r="A50" s="3">
        <v>41782</v>
      </c>
      <c r="B50">
        <v>2326</v>
      </c>
      <c r="C50" s="1">
        <f t="shared" si="1"/>
        <v>524.83609999999999</v>
      </c>
      <c r="D50">
        <v>0.22720000000000001</v>
      </c>
      <c r="E50" s="14">
        <f t="shared" si="0"/>
        <v>1.0066459902525475</v>
      </c>
    </row>
    <row r="51" spans="1:5">
      <c r="A51" s="3">
        <v>41799</v>
      </c>
      <c r="B51">
        <v>2452</v>
      </c>
      <c r="C51" s="1">
        <f t="shared" si="1"/>
        <v>553.4633</v>
      </c>
      <c r="D51">
        <v>0.22720000000000001</v>
      </c>
      <c r="E51" s="14">
        <f t="shared" si="0"/>
        <v>1.0066459902525475</v>
      </c>
    </row>
    <row r="52" spans="1:5">
      <c r="A52" s="3">
        <v>41808</v>
      </c>
      <c r="B52">
        <v>2527</v>
      </c>
      <c r="C52" s="1">
        <f t="shared" si="1"/>
        <v>570.50329999999997</v>
      </c>
      <c r="D52">
        <v>0.22720000000000001</v>
      </c>
      <c r="E52" s="14">
        <f t="shared" si="0"/>
        <v>1.0066459902525475</v>
      </c>
    </row>
    <row r="53" spans="1:5">
      <c r="A53" s="3">
        <v>41815</v>
      </c>
      <c r="B53">
        <v>2585</v>
      </c>
      <c r="C53" s="1">
        <f t="shared" si="1"/>
        <v>583.68089999999995</v>
      </c>
      <c r="D53">
        <v>0.22720000000000001</v>
      </c>
      <c r="E53" s="14">
        <f t="shared" si="0"/>
        <v>1.0066459902525475</v>
      </c>
    </row>
    <row r="54" spans="1:5">
      <c r="A54" s="3">
        <v>41830</v>
      </c>
      <c r="B54">
        <v>2688</v>
      </c>
      <c r="C54" s="1">
        <f t="shared" si="1"/>
        <v>606.69110000000001</v>
      </c>
      <c r="D54">
        <v>0.22339999999999999</v>
      </c>
      <c r="E54" s="14">
        <f t="shared" si="0"/>
        <v>0.98980948161276017</v>
      </c>
    </row>
    <row r="55" spans="1:5">
      <c r="A55" s="3">
        <v>41842</v>
      </c>
      <c r="B55">
        <v>2779</v>
      </c>
      <c r="C55" s="1">
        <f t="shared" si="1"/>
        <v>627.02049999999997</v>
      </c>
      <c r="D55">
        <v>0.22339999999999999</v>
      </c>
      <c r="E55" s="14">
        <f t="shared" si="0"/>
        <v>0.98980948161276017</v>
      </c>
    </row>
    <row r="56" spans="1:5">
      <c r="A56" s="3">
        <v>41846</v>
      </c>
      <c r="B56">
        <v>2810</v>
      </c>
      <c r="C56" s="1">
        <f t="shared" si="1"/>
        <v>633.94589999999994</v>
      </c>
      <c r="D56">
        <v>0.22339999999999999</v>
      </c>
      <c r="E56" s="14">
        <f t="shared" si="0"/>
        <v>0.98980948161276017</v>
      </c>
    </row>
    <row r="57" spans="1:5">
      <c r="A57" s="3">
        <v>41849</v>
      </c>
      <c r="B57">
        <v>2835</v>
      </c>
      <c r="C57" s="1">
        <f t="shared" si="1"/>
        <v>639.53089999999997</v>
      </c>
      <c r="D57">
        <v>0.22339999999999999</v>
      </c>
      <c r="E57" s="14">
        <f t="shared" si="0"/>
        <v>0.98980948161276017</v>
      </c>
    </row>
    <row r="58" spans="1:5">
      <c r="A58" s="3">
        <v>41854</v>
      </c>
      <c r="B58">
        <v>2866</v>
      </c>
      <c r="C58" s="1">
        <f t="shared" si="1"/>
        <v>646.45629999999994</v>
      </c>
      <c r="D58">
        <v>0.22339999999999999</v>
      </c>
      <c r="E58" s="14">
        <f t="shared" si="0"/>
        <v>0.98980948161276017</v>
      </c>
    </row>
    <row r="59" spans="1:5">
      <c r="A59" s="3">
        <v>41882</v>
      </c>
      <c r="B59">
        <v>3055</v>
      </c>
      <c r="C59" s="1">
        <f t="shared" si="1"/>
        <v>688.67889999999989</v>
      </c>
      <c r="D59">
        <v>0.22339999999999999</v>
      </c>
      <c r="E59" s="14">
        <f t="shared" si="0"/>
        <v>0.98980948161276017</v>
      </c>
    </row>
    <row r="60" spans="1:5">
      <c r="A60" s="3">
        <v>41885</v>
      </c>
      <c r="B60">
        <v>3086</v>
      </c>
      <c r="C60" s="1">
        <f t="shared" si="1"/>
        <v>695.60429999999985</v>
      </c>
      <c r="D60">
        <v>0.22339999999999999</v>
      </c>
      <c r="E60" s="14">
        <f t="shared" si="0"/>
        <v>0.98980948161276017</v>
      </c>
    </row>
    <row r="61" spans="1:5">
      <c r="A61" s="3">
        <v>41887</v>
      </c>
      <c r="B61">
        <v>3100</v>
      </c>
      <c r="C61" s="1">
        <f t="shared" si="1"/>
        <v>698.73189999999988</v>
      </c>
      <c r="D61">
        <v>0.22339999999999999</v>
      </c>
      <c r="E61" s="14">
        <f t="shared" si="0"/>
        <v>0.98980948161276017</v>
      </c>
    </row>
    <row r="62" spans="1:5">
      <c r="A62" s="3">
        <v>41893</v>
      </c>
      <c r="B62">
        <v>3128</v>
      </c>
      <c r="C62" s="1">
        <f t="shared" si="1"/>
        <v>704.98709999999983</v>
      </c>
      <c r="D62">
        <v>0.22339999999999999</v>
      </c>
      <c r="E62" s="14">
        <f t="shared" si="0"/>
        <v>0.98980948161276017</v>
      </c>
    </row>
    <row r="63" spans="1:5">
      <c r="A63" s="3">
        <v>41896</v>
      </c>
      <c r="B63">
        <v>3155</v>
      </c>
      <c r="C63" s="1">
        <f t="shared" si="1"/>
        <v>711.0188999999998</v>
      </c>
      <c r="D63">
        <v>0.22339999999999999</v>
      </c>
      <c r="E63" s="14">
        <f t="shared" si="0"/>
        <v>0.98980948161276017</v>
      </c>
    </row>
    <row r="64" spans="1:5">
      <c r="A64" s="3">
        <v>41897</v>
      </c>
      <c r="B64">
        <v>3165</v>
      </c>
      <c r="C64" s="1">
        <f t="shared" si="1"/>
        <v>713.25289999999984</v>
      </c>
      <c r="D64">
        <v>0.22339999999999999</v>
      </c>
      <c r="E64" s="14">
        <f t="shared" si="0"/>
        <v>0.98980948161276017</v>
      </c>
    </row>
    <row r="65" spans="1:5">
      <c r="A65" s="3">
        <v>41901</v>
      </c>
      <c r="B65">
        <v>3191</v>
      </c>
      <c r="C65" s="1">
        <f t="shared" si="1"/>
        <v>719.06129999999985</v>
      </c>
      <c r="D65">
        <v>0.22339999999999999</v>
      </c>
      <c r="E65" s="14">
        <f t="shared" si="0"/>
        <v>0.98980948161276017</v>
      </c>
    </row>
    <row r="66" spans="1:5">
      <c r="A66" s="3">
        <v>41904</v>
      </c>
      <c r="B66">
        <v>3208</v>
      </c>
      <c r="C66" s="1">
        <f t="shared" si="1"/>
        <v>722.8590999999999</v>
      </c>
      <c r="D66">
        <v>0.22339999999999999</v>
      </c>
      <c r="E66" s="14">
        <f t="shared" si="0"/>
        <v>0.98980948161276017</v>
      </c>
    </row>
    <row r="67" spans="1:5">
      <c r="A67" s="3">
        <v>41957</v>
      </c>
      <c r="B67">
        <v>3385</v>
      </c>
      <c r="C67" s="1">
        <f t="shared" si="1"/>
        <v>762.40089999999987</v>
      </c>
      <c r="D67">
        <v>0.22339999999999999</v>
      </c>
      <c r="E67" s="14">
        <f t="shared" si="0"/>
        <v>0.98980948161276017</v>
      </c>
    </row>
    <row r="68" spans="1:5">
      <c r="A68" s="3">
        <v>41978</v>
      </c>
      <c r="B68">
        <v>3411</v>
      </c>
      <c r="C68" s="1">
        <f t="shared" si="1"/>
        <v>768.20929999999987</v>
      </c>
      <c r="D68">
        <v>0.22339999999999999</v>
      </c>
      <c r="E68" s="14">
        <f t="shared" ref="E68:E75" si="2">D68/$D$2</f>
        <v>0.98980948161276017</v>
      </c>
    </row>
    <row r="69" spans="1:5">
      <c r="A69" s="3">
        <v>42011</v>
      </c>
      <c r="B69">
        <v>3441</v>
      </c>
      <c r="C69" s="1">
        <f t="shared" si="1"/>
        <v>774.91129999999987</v>
      </c>
      <c r="D69">
        <v>0.22339999999999999</v>
      </c>
      <c r="E69" s="14">
        <f t="shared" si="2"/>
        <v>0.98980948161276017</v>
      </c>
    </row>
    <row r="70" spans="1:5">
      <c r="A70" s="3">
        <v>42033</v>
      </c>
      <c r="B70">
        <v>3462</v>
      </c>
      <c r="C70" s="1">
        <f t="shared" si="1"/>
        <v>779.6416999999999</v>
      </c>
      <c r="D70">
        <f>ZonPaneel_Steca1800!D17</f>
        <v>0.22525714285714285</v>
      </c>
      <c r="E70" s="14">
        <f t="shared" si="2"/>
        <v>0.99803785049686677</v>
      </c>
    </row>
    <row r="71" spans="1:5">
      <c r="A71" s="3">
        <v>42058</v>
      </c>
      <c r="B71">
        <v>3541</v>
      </c>
      <c r="C71" s="1">
        <f t="shared" si="1"/>
        <v>797.43701428571421</v>
      </c>
      <c r="D71">
        <f>ZonPaneel_Steca1800!D18</f>
        <v>0.22525714285714285</v>
      </c>
      <c r="E71" s="14">
        <f t="shared" si="2"/>
        <v>0.99803785049686677</v>
      </c>
    </row>
    <row r="72" spans="1:5">
      <c r="A72" s="3">
        <v>42062</v>
      </c>
      <c r="B72">
        <v>3556</v>
      </c>
      <c r="C72" s="1">
        <f t="shared" si="1"/>
        <v>800.81587142857131</v>
      </c>
      <c r="D72">
        <f>ZonPaneel_Steca1800!D19</f>
        <v>0.22525714285714285</v>
      </c>
      <c r="E72" s="14">
        <f t="shared" si="2"/>
        <v>0.99803785049686677</v>
      </c>
    </row>
    <row r="73" spans="1:5">
      <c r="A73" s="3">
        <v>42064</v>
      </c>
      <c r="B73">
        <v>3568</v>
      </c>
      <c r="C73" s="1">
        <f t="shared" si="1"/>
        <v>803.51895714285706</v>
      </c>
      <c r="D73">
        <f>ZonPaneel_Steca1800!D20</f>
        <v>0.22525714285714285</v>
      </c>
      <c r="E73" s="14">
        <f t="shared" si="2"/>
        <v>0.99803785049686677</v>
      </c>
    </row>
    <row r="74" spans="1:5">
      <c r="A74" s="3">
        <v>42078</v>
      </c>
      <c r="B74">
        <v>3646</v>
      </c>
      <c r="C74" s="1">
        <f t="shared" si="1"/>
        <v>821.08901428571426</v>
      </c>
      <c r="D74">
        <f>ZonPaneel_Steca1800!D21</f>
        <v>0.22525714285714285</v>
      </c>
      <c r="E74" s="14">
        <f t="shared" si="2"/>
        <v>0.99803785049686677</v>
      </c>
    </row>
    <row r="75" spans="1:5">
      <c r="A75" s="3">
        <v>42099</v>
      </c>
      <c r="B75">
        <v>3752</v>
      </c>
      <c r="C75" s="1">
        <f t="shared" si="1"/>
        <v>844.96627142857142</v>
      </c>
      <c r="D75">
        <f>ZonPaneel_Steca1800!D22</f>
        <v>0.22525714285714285</v>
      </c>
      <c r="E75" s="14">
        <f t="shared" si="2"/>
        <v>0.99803785049686677</v>
      </c>
    </row>
    <row r="76" spans="1:5">
      <c r="A76" s="3">
        <v>42109</v>
      </c>
      <c r="B76">
        <v>3843</v>
      </c>
      <c r="C76" s="1">
        <f t="shared" si="1"/>
        <v>865.46467142857136</v>
      </c>
      <c r="D76">
        <f>ZonPaneel_Steca1800!D23</f>
        <v>0.22525714285714285</v>
      </c>
      <c r="E76" s="14">
        <f t="shared" ref="E76:E78" si="3">D76/$D$2</f>
        <v>0.99803785049686677</v>
      </c>
    </row>
    <row r="77" spans="1:5">
      <c r="A77" s="3">
        <v>42122</v>
      </c>
      <c r="B77">
        <v>3964</v>
      </c>
      <c r="C77" s="1">
        <f t="shared" si="1"/>
        <v>892.72078571428563</v>
      </c>
      <c r="D77">
        <f>ZonPaneel_Steca1800!D24</f>
        <v>0.22525714285714285</v>
      </c>
      <c r="E77" s="14">
        <f t="shared" si="3"/>
        <v>0.99803785049686677</v>
      </c>
    </row>
    <row r="78" spans="1:5">
      <c r="A78" s="3">
        <v>42125</v>
      </c>
      <c r="B78">
        <v>3988</v>
      </c>
      <c r="C78" s="1">
        <f t="shared" si="1"/>
        <v>898.12695714285701</v>
      </c>
      <c r="D78">
        <f>ZonPaneel_Steca1800!D25</f>
        <v>0.22525714285714285</v>
      </c>
      <c r="E78" s="14">
        <f t="shared" si="3"/>
        <v>0.99803785049686677</v>
      </c>
    </row>
    <row r="79" spans="1:5">
      <c r="A79" s="3">
        <v>42140</v>
      </c>
      <c r="B79">
        <v>4126</v>
      </c>
      <c r="C79" s="1">
        <f t="shared" ref="C79" si="4">(B79-B78)*D79+C78</f>
        <v>929.21244285714272</v>
      </c>
      <c r="D79">
        <f>ZonPaneel_Steca1800!D26</f>
        <v>0.22525714285714285</v>
      </c>
      <c r="E79" s="14">
        <f t="shared" ref="E79" si="5">D79/$D$2</f>
        <v>0.99803785049686677</v>
      </c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 r:id="rId2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C24" sqref="C24:D25"/>
    </sheetView>
  </sheetViews>
  <sheetFormatPr defaultColWidth="11.42578125" defaultRowHeight="15"/>
  <cols>
    <col min="3" max="3" width="10.8554687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41851</v>
      </c>
      <c r="B2">
        <v>0</v>
      </c>
      <c r="C2" s="1">
        <v>0</v>
      </c>
      <c r="I2" t="s">
        <v>6</v>
      </c>
      <c r="J2">
        <f>3950*2/10</f>
        <v>790</v>
      </c>
      <c r="L2" t="s">
        <v>7</v>
      </c>
      <c r="M2">
        <f>2*255</f>
        <v>510</v>
      </c>
      <c r="N2" t="s">
        <v>8</v>
      </c>
    </row>
    <row r="3" spans="1:15">
      <c r="A3" s="3">
        <v>41854</v>
      </c>
      <c r="B3">
        <v>3.3</v>
      </c>
      <c r="C3" s="1">
        <f t="shared" ref="C3:C24" si="0">(B3-B2)*D3+C2</f>
        <v>0.73721999999999988</v>
      </c>
      <c r="D3">
        <v>0.22339999999999999</v>
      </c>
      <c r="I3" t="s">
        <v>9</v>
      </c>
      <c r="J3">
        <v>0</v>
      </c>
    </row>
    <row r="4" spans="1:15">
      <c r="A4" s="3">
        <v>41881</v>
      </c>
      <c r="B4">
        <v>45.6</v>
      </c>
      <c r="C4" s="1">
        <f t="shared" si="0"/>
        <v>10.187040000000001</v>
      </c>
      <c r="D4">
        <v>0.22339999999999999</v>
      </c>
      <c r="I4" t="s">
        <v>10</v>
      </c>
      <c r="J4">
        <f>6*10</f>
        <v>60</v>
      </c>
    </row>
    <row r="5" spans="1:15">
      <c r="A5" s="3">
        <v>41883</v>
      </c>
      <c r="B5">
        <v>49</v>
      </c>
      <c r="C5" s="1">
        <f t="shared" si="0"/>
        <v>10.946600000000002</v>
      </c>
      <c r="D5">
        <v>0.22339999999999999</v>
      </c>
      <c r="I5" t="s">
        <v>11</v>
      </c>
      <c r="J5">
        <f>J2-J3+J4</f>
        <v>850</v>
      </c>
      <c r="K5" s="4">
        <f>J5/M2</f>
        <v>1.6666666666666667</v>
      </c>
      <c r="L5" s="5" t="s">
        <v>12</v>
      </c>
    </row>
    <row r="6" spans="1:15">
      <c r="A6" s="3">
        <v>41885</v>
      </c>
      <c r="B6">
        <v>53.4</v>
      </c>
      <c r="C6" s="1">
        <f t="shared" si="0"/>
        <v>11.929560000000002</v>
      </c>
      <c r="D6">
        <v>0.22339999999999999</v>
      </c>
    </row>
    <row r="7" spans="1:15">
      <c r="A7" s="3">
        <v>41887</v>
      </c>
      <c r="B7">
        <v>56.5</v>
      </c>
      <c r="C7" s="1">
        <f t="shared" si="0"/>
        <v>12.622100000000003</v>
      </c>
      <c r="D7">
        <v>0.22339999999999999</v>
      </c>
      <c r="J7" s="6">
        <f>MAX(C:C)/J5</f>
        <v>7.3175640336134454E-2</v>
      </c>
      <c r="K7" t="s">
        <v>13</v>
      </c>
      <c r="M7" t="s">
        <v>14</v>
      </c>
      <c r="N7" s="7">
        <f>1/J7*(MAX(A:A)-MIN(A:A))+MIN(A:A)</f>
        <v>45800.401722656199</v>
      </c>
    </row>
    <row r="8" spans="1:15">
      <c r="A8" s="3">
        <v>41890</v>
      </c>
      <c r="B8">
        <v>60.2</v>
      </c>
      <c r="C8" s="1">
        <f t="shared" si="0"/>
        <v>13.448680000000003</v>
      </c>
      <c r="D8">
        <v>0.22339999999999999</v>
      </c>
      <c r="M8" t="s">
        <v>15</v>
      </c>
      <c r="N8" s="8">
        <f>(N7-A2)/365</f>
        <v>10.820278692208765</v>
      </c>
      <c r="O8" s="9" t="s">
        <v>16</v>
      </c>
    </row>
    <row r="9" spans="1:15">
      <c r="A9" s="3">
        <v>41893</v>
      </c>
      <c r="B9">
        <v>62.7</v>
      </c>
      <c r="C9" s="1">
        <f t="shared" si="0"/>
        <v>14.007180000000004</v>
      </c>
      <c r="D9">
        <v>0.22339999999999999</v>
      </c>
    </row>
    <row r="10" spans="1:15">
      <c r="A10" s="3">
        <v>41897</v>
      </c>
      <c r="B10">
        <v>70.2</v>
      </c>
      <c r="C10" s="1">
        <f t="shared" si="0"/>
        <v>15.682680000000003</v>
      </c>
      <c r="D10">
        <v>0.22339999999999999</v>
      </c>
    </row>
    <row r="11" spans="1:15">
      <c r="A11" s="3">
        <v>41904</v>
      </c>
      <c r="B11">
        <v>79.400000000000006</v>
      </c>
      <c r="C11" s="1">
        <f t="shared" si="0"/>
        <v>17.737960000000005</v>
      </c>
      <c r="D11">
        <v>0.22339999999999999</v>
      </c>
    </row>
    <row r="12" spans="1:15">
      <c r="A12" s="3">
        <v>41940</v>
      </c>
      <c r="B12">
        <v>106.3</v>
      </c>
      <c r="C12" s="1">
        <f t="shared" si="0"/>
        <v>23.747420000000002</v>
      </c>
      <c r="D12">
        <v>0.22339999999999999</v>
      </c>
    </row>
    <row r="13" spans="1:15">
      <c r="A13" s="3">
        <v>41957</v>
      </c>
      <c r="B13">
        <v>115.9</v>
      </c>
      <c r="C13" s="1">
        <f t="shared" si="0"/>
        <v>25.892060000000004</v>
      </c>
      <c r="D13">
        <v>0.22339999999999999</v>
      </c>
    </row>
    <row r="14" spans="1:15">
      <c r="A14" s="3">
        <v>41978</v>
      </c>
      <c r="B14">
        <v>122.6</v>
      </c>
      <c r="C14" s="1">
        <f t="shared" si="0"/>
        <v>27.388840000000002</v>
      </c>
      <c r="D14">
        <v>0.22339999999999999</v>
      </c>
    </row>
    <row r="15" spans="1:15">
      <c r="A15" s="3">
        <v>42011</v>
      </c>
      <c r="B15">
        <v>130.30000000000001</v>
      </c>
      <c r="C15" s="1">
        <f t="shared" si="0"/>
        <v>29.109020000000005</v>
      </c>
      <c r="D15">
        <v>0.22339999999999999</v>
      </c>
    </row>
    <row r="16" spans="1:15">
      <c r="A16" s="3">
        <v>42033</v>
      </c>
      <c r="B16">
        <v>135.30000000000001</v>
      </c>
      <c r="C16" s="1">
        <f t="shared" si="0"/>
        <v>30.235305714285719</v>
      </c>
      <c r="D16">
        <f>ZonPaneel_Steca1800!D17</f>
        <v>0.22525714285714285</v>
      </c>
    </row>
    <row r="17" spans="1:4">
      <c r="A17" s="3">
        <v>42058</v>
      </c>
      <c r="B17">
        <v>150.69999999999999</v>
      </c>
      <c r="C17" s="1">
        <f t="shared" si="0"/>
        <v>33.704265714285711</v>
      </c>
      <c r="D17">
        <f>ZonPaneel_Steca1800!D18</f>
        <v>0.22525714285714285</v>
      </c>
    </row>
    <row r="18" spans="1:4">
      <c r="A18" s="3">
        <v>42062</v>
      </c>
      <c r="B18">
        <v>153.80000000000001</v>
      </c>
      <c r="C18" s="1">
        <f t="shared" si="0"/>
        <v>34.402562857142861</v>
      </c>
      <c r="D18">
        <f>ZonPaneel_Steca1800!D19</f>
        <v>0.22525714285714285</v>
      </c>
    </row>
    <row r="19" spans="1:4">
      <c r="A19" s="3">
        <v>42064</v>
      </c>
      <c r="B19">
        <v>156.30000000000001</v>
      </c>
      <c r="C19" s="1">
        <f t="shared" si="0"/>
        <v>34.965705714285718</v>
      </c>
      <c r="D19">
        <f>ZonPaneel_Steca1800!D20</f>
        <v>0.22525714285714285</v>
      </c>
    </row>
    <row r="20" spans="1:4">
      <c r="A20" s="3">
        <v>42078</v>
      </c>
      <c r="B20">
        <v>172.9</v>
      </c>
      <c r="C20" s="1">
        <f t="shared" si="0"/>
        <v>38.704974285714286</v>
      </c>
      <c r="D20">
        <f>ZonPaneel_Steca1800!D21</f>
        <v>0.22525714285714285</v>
      </c>
    </row>
    <row r="21" spans="1:4">
      <c r="A21" s="3">
        <v>42099</v>
      </c>
      <c r="B21">
        <v>196.3</v>
      </c>
      <c r="C21" s="1">
        <f t="shared" si="0"/>
        <v>43.975991428571433</v>
      </c>
      <c r="D21">
        <f>ZonPaneel_Steca1800!D22</f>
        <v>0.22525714285714285</v>
      </c>
    </row>
    <row r="22" spans="1:4">
      <c r="A22" s="3">
        <v>42109</v>
      </c>
      <c r="B22">
        <v>216</v>
      </c>
      <c r="C22" s="1">
        <f t="shared" si="0"/>
        <v>48.413557142857144</v>
      </c>
      <c r="D22">
        <f>ZonPaneel_Steca1800!D23</f>
        <v>0.22525714285714285</v>
      </c>
    </row>
    <row r="23" spans="1:4">
      <c r="A23" s="3">
        <v>42122</v>
      </c>
      <c r="B23">
        <v>241.7</v>
      </c>
      <c r="C23" s="1">
        <f t="shared" si="0"/>
        <v>54.202665714285715</v>
      </c>
      <c r="D23">
        <f>ZonPaneel_Steca1800!D24</f>
        <v>0.22525714285714285</v>
      </c>
    </row>
    <row r="24" spans="1:4">
      <c r="A24" s="3">
        <v>42125</v>
      </c>
      <c r="B24">
        <v>247</v>
      </c>
      <c r="C24" s="1">
        <f t="shared" si="0"/>
        <v>55.396528571428576</v>
      </c>
      <c r="D24">
        <f>ZonPaneel_Steca1800!D25</f>
        <v>0.22525714285714285</v>
      </c>
    </row>
    <row r="25" spans="1:4">
      <c r="A25" s="3">
        <v>42140</v>
      </c>
      <c r="B25">
        <v>277.2</v>
      </c>
      <c r="C25" s="1">
        <f t="shared" ref="C25" si="1">(B25-B24)*D25+C24</f>
        <v>62.199294285714288</v>
      </c>
      <c r="D25">
        <f>ZonPaneel_Steca1800!D26</f>
        <v>0.22525714285714285</v>
      </c>
    </row>
    <row r="26" spans="1:4">
      <c r="A26" s="3"/>
    </row>
    <row r="27" spans="1:4">
      <c r="A27" s="3"/>
    </row>
    <row r="28" spans="1:4">
      <c r="A28" s="3"/>
    </row>
    <row r="29" spans="1:4">
      <c r="A29" s="3"/>
    </row>
    <row r="30" spans="1:4">
      <c r="A30" s="3"/>
    </row>
    <row r="31" spans="1:4">
      <c r="A31" s="3"/>
    </row>
    <row r="32" spans="1:4">
      <c r="A32" s="3"/>
    </row>
    <row r="33" spans="1:13">
      <c r="A33" s="3"/>
    </row>
    <row r="34" spans="1:13">
      <c r="A34" s="3"/>
    </row>
    <row r="35" spans="1:13">
      <c r="A35" s="3"/>
    </row>
    <row r="36" spans="1:13">
      <c r="A36" s="3"/>
    </row>
    <row r="37" spans="1:13">
      <c r="A37" s="3"/>
    </row>
    <row r="38" spans="1:13">
      <c r="A38" s="3"/>
    </row>
    <row r="39" spans="1:13">
      <c r="A39" s="3"/>
    </row>
    <row r="40" spans="1:13">
      <c r="A40" s="3"/>
    </row>
    <row r="41" spans="1:13">
      <c r="A41" s="3"/>
    </row>
    <row r="42" spans="1:13">
      <c r="A42" s="3"/>
      <c r="G42" s="5"/>
      <c r="M42" s="5"/>
    </row>
    <row r="43" spans="1:13">
      <c r="A43" s="3"/>
    </row>
    <row r="44" spans="1:13">
      <c r="A44" s="3"/>
    </row>
    <row r="45" spans="1:13">
      <c r="A45" s="3"/>
    </row>
    <row r="46" spans="1:13">
      <c r="A46" s="3"/>
    </row>
    <row r="47" spans="1:13">
      <c r="A47" s="3"/>
    </row>
    <row r="48" spans="1:13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C25" sqref="C25:C26"/>
    </sheetView>
  </sheetViews>
  <sheetFormatPr defaultColWidth="11.42578125" defaultRowHeight="15"/>
  <cols>
    <col min="3" max="3" width="10.8554687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41853</v>
      </c>
      <c r="B2">
        <v>0</v>
      </c>
      <c r="C2" s="1">
        <v>0</v>
      </c>
      <c r="I2" t="s">
        <v>6</v>
      </c>
      <c r="J2">
        <f>3950*8/10</f>
        <v>3160</v>
      </c>
      <c r="L2" t="s">
        <v>7</v>
      </c>
      <c r="M2">
        <f>8*255</f>
        <v>2040</v>
      </c>
      <c r="N2" t="s">
        <v>8</v>
      </c>
    </row>
    <row r="3" spans="1:15">
      <c r="A3" s="3">
        <v>41854</v>
      </c>
      <c r="B3">
        <v>0.6</v>
      </c>
      <c r="C3" s="1">
        <f t="shared" ref="C3:C26" si="0">(B3-B2)*D3+C2</f>
        <v>0.13403999999999999</v>
      </c>
      <c r="D3">
        <v>0.22339999999999999</v>
      </c>
      <c r="I3" t="s">
        <v>9</v>
      </c>
      <c r="J3">
        <v>0</v>
      </c>
    </row>
    <row r="4" spans="1:15">
      <c r="A4" s="3">
        <v>41882</v>
      </c>
      <c r="B4">
        <v>204</v>
      </c>
      <c r="C4" s="1">
        <f t="shared" si="0"/>
        <v>45.573599999999999</v>
      </c>
      <c r="D4">
        <v>0.22339999999999999</v>
      </c>
      <c r="I4" t="s">
        <v>10</v>
      </c>
      <c r="J4">
        <f>12*10</f>
        <v>120</v>
      </c>
    </row>
    <row r="5" spans="1:15">
      <c r="A5" s="3">
        <v>41883</v>
      </c>
      <c r="B5">
        <v>215</v>
      </c>
      <c r="C5" s="1">
        <f t="shared" si="0"/>
        <v>48.030999999999999</v>
      </c>
      <c r="D5">
        <v>0.22339999999999999</v>
      </c>
      <c r="I5" t="s">
        <v>11</v>
      </c>
      <c r="J5">
        <f>J2-J3+J4</f>
        <v>3280</v>
      </c>
      <c r="K5" s="4">
        <f>J5/M2</f>
        <v>1.607843137254902</v>
      </c>
      <c r="L5" s="5" t="s">
        <v>12</v>
      </c>
    </row>
    <row r="6" spans="1:15">
      <c r="A6" s="3">
        <v>41884</v>
      </c>
      <c r="B6">
        <v>225</v>
      </c>
      <c r="C6" s="1">
        <f t="shared" si="0"/>
        <v>50.265000000000001</v>
      </c>
      <c r="D6">
        <v>0.22339999999999999</v>
      </c>
    </row>
    <row r="7" spans="1:15">
      <c r="A7" s="3">
        <v>41885</v>
      </c>
      <c r="B7">
        <v>236</v>
      </c>
      <c r="C7" s="1">
        <f t="shared" si="0"/>
        <v>52.7224</v>
      </c>
      <c r="D7">
        <v>0.22339999999999999</v>
      </c>
      <c r="J7" s="6">
        <f>MAX(C:C)/J5</f>
        <v>8.7169869337979086E-2</v>
      </c>
      <c r="K7" t="s">
        <v>13</v>
      </c>
      <c r="M7" t="s">
        <v>14</v>
      </c>
      <c r="N7" s="7">
        <f>1/J7*(MAX(A:A)-MIN(A:A))+MIN(A:A)</f>
        <v>45145.422051101516</v>
      </c>
    </row>
    <row r="8" spans="1:15">
      <c r="A8" s="3">
        <v>41887</v>
      </c>
      <c r="B8">
        <v>252</v>
      </c>
      <c r="C8" s="1">
        <f t="shared" si="0"/>
        <v>56.296799999999998</v>
      </c>
      <c r="D8">
        <v>0.22339999999999999</v>
      </c>
      <c r="M8" t="s">
        <v>15</v>
      </c>
      <c r="N8" s="8">
        <f>(N7-A2)/365</f>
        <v>9.0203343865794938</v>
      </c>
      <c r="O8" s="9" t="s">
        <v>16</v>
      </c>
    </row>
    <row r="9" spans="1:15">
      <c r="A9" s="3">
        <v>41890</v>
      </c>
      <c r="B9">
        <v>271</v>
      </c>
      <c r="C9" s="1">
        <f t="shared" si="0"/>
        <v>60.541399999999996</v>
      </c>
      <c r="D9">
        <v>0.22339999999999999</v>
      </c>
    </row>
    <row r="10" spans="1:15">
      <c r="A10" s="3">
        <v>41893</v>
      </c>
      <c r="B10">
        <v>281</v>
      </c>
      <c r="C10" s="1">
        <f t="shared" si="0"/>
        <v>62.775399999999998</v>
      </c>
      <c r="D10">
        <v>0.22339999999999999</v>
      </c>
    </row>
    <row r="11" spans="1:15">
      <c r="A11" s="3">
        <v>41897</v>
      </c>
      <c r="B11">
        <v>320</v>
      </c>
      <c r="C11" s="1">
        <f t="shared" si="0"/>
        <v>71.488</v>
      </c>
      <c r="D11">
        <v>0.22339999999999999</v>
      </c>
    </row>
    <row r="12" spans="1:15">
      <c r="A12" s="3">
        <v>41904</v>
      </c>
      <c r="B12">
        <v>365</v>
      </c>
      <c r="C12" s="1">
        <f t="shared" si="0"/>
        <v>81.540999999999997</v>
      </c>
      <c r="D12">
        <v>0.22339999999999999</v>
      </c>
    </row>
    <row r="13" spans="1:15">
      <c r="A13" s="3">
        <v>41940</v>
      </c>
      <c r="B13">
        <v>482</v>
      </c>
      <c r="C13" s="1">
        <f t="shared" si="0"/>
        <v>107.6788</v>
      </c>
      <c r="D13">
        <v>0.22339999999999999</v>
      </c>
    </row>
    <row r="14" spans="1:15">
      <c r="A14" s="3">
        <v>41957</v>
      </c>
      <c r="B14">
        <v>519</v>
      </c>
      <c r="C14" s="1">
        <f t="shared" si="0"/>
        <v>115.94459999999999</v>
      </c>
      <c r="D14">
        <v>0.22339999999999999</v>
      </c>
    </row>
    <row r="15" spans="1:15">
      <c r="A15" s="3">
        <v>41978</v>
      </c>
      <c r="B15">
        <v>543</v>
      </c>
      <c r="C15" s="1">
        <f t="shared" si="0"/>
        <v>121.30619999999999</v>
      </c>
      <c r="D15">
        <v>0.22339999999999999</v>
      </c>
    </row>
    <row r="16" spans="1:15">
      <c r="A16" s="3">
        <v>42011</v>
      </c>
      <c r="B16">
        <v>571</v>
      </c>
      <c r="C16" s="1">
        <f t="shared" si="0"/>
        <v>127.56139999999999</v>
      </c>
      <c r="D16">
        <v>0.22339999999999999</v>
      </c>
    </row>
    <row r="17" spans="1:4">
      <c r="A17" s="3">
        <v>42033</v>
      </c>
      <c r="B17">
        <v>591</v>
      </c>
      <c r="C17" s="1">
        <f t="shared" si="0"/>
        <v>132.06654285714285</v>
      </c>
      <c r="D17" s="13">
        <f t="shared" ref="D17:D26" si="1">5/7*0.2314+2/7*0.2099</f>
        <v>0.22525714285714285</v>
      </c>
    </row>
    <row r="18" spans="1:4">
      <c r="A18" s="3">
        <v>42058</v>
      </c>
      <c r="B18">
        <v>655</v>
      </c>
      <c r="C18" s="1">
        <f t="shared" si="0"/>
        <v>146.483</v>
      </c>
      <c r="D18" s="13">
        <f t="shared" si="1"/>
        <v>0.22525714285714285</v>
      </c>
    </row>
    <row r="19" spans="1:4">
      <c r="A19" s="3">
        <v>42062</v>
      </c>
      <c r="B19">
        <v>670</v>
      </c>
      <c r="C19" s="1">
        <f t="shared" si="0"/>
        <v>149.86185714285713</v>
      </c>
      <c r="D19" s="13">
        <f t="shared" si="1"/>
        <v>0.22525714285714285</v>
      </c>
    </row>
    <row r="20" spans="1:4">
      <c r="A20" s="3">
        <v>42064</v>
      </c>
      <c r="B20">
        <v>681</v>
      </c>
      <c r="C20" s="1">
        <f t="shared" si="0"/>
        <v>152.33968571428571</v>
      </c>
      <c r="D20" s="13">
        <f t="shared" si="1"/>
        <v>0.22525714285714285</v>
      </c>
    </row>
    <row r="21" spans="1:4">
      <c r="A21" s="3">
        <v>42078</v>
      </c>
      <c r="B21">
        <v>760</v>
      </c>
      <c r="C21" s="1">
        <f t="shared" si="0"/>
        <v>170.13499999999999</v>
      </c>
      <c r="D21" s="13">
        <f t="shared" si="1"/>
        <v>0.22525714285714285</v>
      </c>
    </row>
    <row r="22" spans="1:4">
      <c r="A22" s="3">
        <v>42099</v>
      </c>
      <c r="B22">
        <v>873</v>
      </c>
      <c r="C22" s="1">
        <f t="shared" si="0"/>
        <v>195.58905714285714</v>
      </c>
      <c r="D22" s="13">
        <f t="shared" si="1"/>
        <v>0.22525714285714285</v>
      </c>
    </row>
    <row r="23" spans="1:4">
      <c r="A23" s="3">
        <v>42109</v>
      </c>
      <c r="B23">
        <v>972</v>
      </c>
      <c r="C23" s="1">
        <f t="shared" si="0"/>
        <v>217.88951428571428</v>
      </c>
      <c r="D23" s="13">
        <f t="shared" si="1"/>
        <v>0.22525714285714285</v>
      </c>
    </row>
    <row r="24" spans="1:4">
      <c r="A24" s="3">
        <v>42122</v>
      </c>
      <c r="B24">
        <v>1102</v>
      </c>
      <c r="C24" s="1">
        <f t="shared" si="0"/>
        <v>247.17294285714286</v>
      </c>
      <c r="D24" s="13">
        <f t="shared" si="1"/>
        <v>0.22525714285714285</v>
      </c>
    </row>
    <row r="25" spans="1:4">
      <c r="A25" s="3">
        <v>42125</v>
      </c>
      <c r="B25">
        <v>1128</v>
      </c>
      <c r="C25" s="1">
        <f t="shared" si="0"/>
        <v>253.02962857142856</v>
      </c>
      <c r="D25" s="13">
        <f t="shared" si="1"/>
        <v>0.22525714285714285</v>
      </c>
    </row>
    <row r="26" spans="1:4">
      <c r="A26" s="3">
        <v>42140</v>
      </c>
      <c r="B26">
        <v>1274</v>
      </c>
      <c r="C26" s="1">
        <f t="shared" si="0"/>
        <v>285.91717142857141</v>
      </c>
      <c r="D26" s="13">
        <f t="shared" si="1"/>
        <v>0.22525714285714285</v>
      </c>
    </row>
    <row r="27" spans="1:4">
      <c r="A27" s="3"/>
    </row>
    <row r="28" spans="1:4">
      <c r="A28" s="3"/>
    </row>
    <row r="29" spans="1:4">
      <c r="A29" s="3"/>
    </row>
    <row r="30" spans="1:4">
      <c r="A30" s="3"/>
    </row>
    <row r="31" spans="1:4">
      <c r="A31" s="3"/>
    </row>
    <row r="32" spans="1:4">
      <c r="A32" s="3"/>
    </row>
    <row r="33" spans="1:13">
      <c r="A33" s="3"/>
    </row>
    <row r="34" spans="1:13">
      <c r="A34" s="3"/>
    </row>
    <row r="35" spans="1:13">
      <c r="A35" s="3"/>
    </row>
    <row r="36" spans="1:13">
      <c r="A36" s="3"/>
    </row>
    <row r="37" spans="1:13">
      <c r="A37" s="3"/>
    </row>
    <row r="38" spans="1:13">
      <c r="A38" s="3"/>
    </row>
    <row r="39" spans="1:13">
      <c r="A39" s="3"/>
    </row>
    <row r="40" spans="1:13">
      <c r="A40" s="3"/>
    </row>
    <row r="41" spans="1:13">
      <c r="A41" s="3"/>
    </row>
    <row r="42" spans="1:13">
      <c r="A42" s="3"/>
      <c r="G42" s="5"/>
      <c r="M42" s="5"/>
    </row>
    <row r="43" spans="1:13">
      <c r="A43" s="3"/>
    </row>
    <row r="44" spans="1:13">
      <c r="A44" s="3"/>
    </row>
    <row r="45" spans="1:13">
      <c r="A45" s="3"/>
    </row>
    <row r="46" spans="1:13">
      <c r="A46" s="3"/>
    </row>
    <row r="47" spans="1:13">
      <c r="A47" s="3"/>
    </row>
    <row r="48" spans="1:13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C21" sqref="C21:D22"/>
    </sheetView>
  </sheetViews>
  <sheetFormatPr defaultColWidth="11.42578125" defaultRowHeight="15"/>
  <cols>
    <col min="3" max="3" width="10.8554687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41884</v>
      </c>
      <c r="B2">
        <v>0</v>
      </c>
      <c r="C2" s="1">
        <v>0</v>
      </c>
      <c r="I2" t="s">
        <v>6</v>
      </c>
      <c r="J2">
        <f>5750</f>
        <v>5750</v>
      </c>
      <c r="L2" t="s">
        <v>7</v>
      </c>
      <c r="M2">
        <v>3080</v>
      </c>
      <c r="N2" t="s">
        <v>8</v>
      </c>
    </row>
    <row r="3" spans="1:15">
      <c r="A3" s="3">
        <v>41885</v>
      </c>
      <c r="B3">
        <v>9.17</v>
      </c>
      <c r="C3" s="1">
        <f t="shared" ref="C3:C10" si="0">(B3-B2)*D3+C2</f>
        <v>2.048578</v>
      </c>
      <c r="D3">
        <v>0.22339999999999999</v>
      </c>
      <c r="I3" t="s">
        <v>17</v>
      </c>
      <c r="J3">
        <v>279</v>
      </c>
    </row>
    <row r="4" spans="1:15">
      <c r="A4" s="3">
        <v>41887</v>
      </c>
      <c r="B4">
        <v>25.48</v>
      </c>
      <c r="C4" s="1">
        <f t="shared" si="0"/>
        <v>5.6922320000000006</v>
      </c>
      <c r="D4">
        <v>0.22339999999999999</v>
      </c>
      <c r="I4" t="s">
        <v>10</v>
      </c>
      <c r="J4">
        <v>80</v>
      </c>
    </row>
    <row r="5" spans="1:15">
      <c r="A5" s="3">
        <v>41890</v>
      </c>
      <c r="B5">
        <v>46.51</v>
      </c>
      <c r="C5" s="1">
        <f t="shared" si="0"/>
        <v>10.390333999999999</v>
      </c>
      <c r="D5">
        <v>0.22339999999999999</v>
      </c>
      <c r="I5" t="s">
        <v>11</v>
      </c>
      <c r="J5">
        <f>J2+J3+J4</f>
        <v>6109</v>
      </c>
      <c r="K5" s="4">
        <f>J5/M2</f>
        <v>1.9834415584415583</v>
      </c>
      <c r="L5" s="5" t="s">
        <v>12</v>
      </c>
    </row>
    <row r="6" spans="1:15">
      <c r="A6" s="3">
        <v>41893</v>
      </c>
      <c r="B6">
        <v>60.95</v>
      </c>
      <c r="C6" s="1">
        <f t="shared" si="0"/>
        <v>13.61623</v>
      </c>
      <c r="D6">
        <v>0.22339999999999999</v>
      </c>
    </row>
    <row r="7" spans="1:15">
      <c r="A7" s="3">
        <v>41897</v>
      </c>
      <c r="B7">
        <v>93.87</v>
      </c>
      <c r="C7" s="1">
        <f t="shared" si="0"/>
        <v>20.970558</v>
      </c>
      <c r="D7">
        <v>0.22339999999999999</v>
      </c>
      <c r="J7" s="6">
        <f>MAX(C:C)/J5</f>
        <v>4.3772503332320002E-2</v>
      </c>
      <c r="K7" t="s">
        <v>13</v>
      </c>
      <c r="M7" t="s">
        <v>14</v>
      </c>
      <c r="N7" s="7">
        <f>1/J7*(MAX(A:A)-MIN(A:A))+MIN(A:A)</f>
        <v>47732.420366924256</v>
      </c>
    </row>
    <row r="8" spans="1:15">
      <c r="A8" s="3">
        <v>41904</v>
      </c>
      <c r="B8">
        <f>136.45-2.03</f>
        <v>134.41999999999999</v>
      </c>
      <c r="C8" s="1">
        <f t="shared" si="0"/>
        <v>30.029427999999996</v>
      </c>
      <c r="D8">
        <v>0.22339999999999999</v>
      </c>
      <c r="M8" t="s">
        <v>15</v>
      </c>
      <c r="N8" s="8">
        <f>(N7-A2)/365</f>
        <v>16.023069498422618</v>
      </c>
      <c r="O8" s="9" t="s">
        <v>16</v>
      </c>
    </row>
    <row r="9" spans="1:15">
      <c r="A9" s="3">
        <v>41940</v>
      </c>
      <c r="B9">
        <v>261.06</v>
      </c>
      <c r="C9" s="1">
        <f t="shared" si="0"/>
        <v>58.320803999999995</v>
      </c>
      <c r="D9">
        <v>0.22339999999999999</v>
      </c>
    </row>
    <row r="10" spans="1:15">
      <c r="A10" s="3">
        <v>41957</v>
      </c>
      <c r="B10">
        <v>295.75</v>
      </c>
      <c r="C10" s="1">
        <f t="shared" si="0"/>
        <v>66.070549999999997</v>
      </c>
      <c r="D10">
        <v>0.22339999999999999</v>
      </c>
    </row>
    <row r="11" spans="1:15">
      <c r="A11" s="3">
        <v>41978</v>
      </c>
      <c r="B11">
        <v>322.27</v>
      </c>
      <c r="C11" s="1">
        <f t="shared" ref="C11:C21" si="1">(B11-B10)*D11+C10</f>
        <v>71.995117999999991</v>
      </c>
      <c r="D11">
        <v>0.22339999999999999</v>
      </c>
    </row>
    <row r="12" spans="1:15">
      <c r="A12" s="3">
        <v>42011</v>
      </c>
      <c r="B12">
        <v>349.88</v>
      </c>
      <c r="C12" s="1">
        <f t="shared" si="1"/>
        <v>78.163191999999995</v>
      </c>
      <c r="D12">
        <v>0.22339999999999999</v>
      </c>
    </row>
    <row r="13" spans="1:15">
      <c r="A13" s="3">
        <v>42033</v>
      </c>
      <c r="B13">
        <v>375.34</v>
      </c>
      <c r="C13" s="1">
        <f t="shared" si="1"/>
        <v>83.898238857142843</v>
      </c>
      <c r="D13">
        <f>ZonPaneel_Steca1800!D17</f>
        <v>0.22525714285714285</v>
      </c>
    </row>
    <row r="14" spans="1:15">
      <c r="A14" s="3">
        <v>42058</v>
      </c>
      <c r="B14">
        <v>439.61</v>
      </c>
      <c r="C14" s="1">
        <f t="shared" si="1"/>
        <v>98.375515428571418</v>
      </c>
      <c r="D14">
        <f>ZonPaneel_Steca1800!D18</f>
        <v>0.22525714285714285</v>
      </c>
    </row>
    <row r="15" spans="1:15">
      <c r="A15" s="3">
        <v>42062</v>
      </c>
      <c r="B15">
        <v>458.62</v>
      </c>
      <c r="C15" s="1">
        <f t="shared" si="1"/>
        <v>102.6576537142857</v>
      </c>
      <c r="D15">
        <f>ZonPaneel_Steca1800!D19</f>
        <v>0.22525714285714285</v>
      </c>
    </row>
    <row r="16" spans="1:15">
      <c r="A16" s="3">
        <v>42064</v>
      </c>
      <c r="B16">
        <v>468.87</v>
      </c>
      <c r="C16" s="1">
        <f t="shared" si="1"/>
        <v>104.96653942857141</v>
      </c>
      <c r="D16">
        <f>ZonPaneel_Steca1800!D20</f>
        <v>0.22525714285714285</v>
      </c>
    </row>
    <row r="17" spans="1:4">
      <c r="A17" s="3">
        <v>42078</v>
      </c>
      <c r="B17">
        <v>541.26</v>
      </c>
      <c r="C17" s="1">
        <f t="shared" si="1"/>
        <v>121.27290399999998</v>
      </c>
      <c r="D17">
        <f>ZonPaneel_Steca1800!D21</f>
        <v>0.22525714285714285</v>
      </c>
    </row>
    <row r="18" spans="1:4">
      <c r="A18" s="3">
        <v>42099</v>
      </c>
      <c r="B18">
        <v>672.58</v>
      </c>
      <c r="C18" s="1">
        <f t="shared" si="1"/>
        <v>150.85367199999999</v>
      </c>
      <c r="D18">
        <f>ZonPaneel_Steca1800!D22</f>
        <v>0.22525714285714285</v>
      </c>
    </row>
    <row r="19" spans="1:4">
      <c r="A19" s="3">
        <v>42109</v>
      </c>
      <c r="B19">
        <v>788.23</v>
      </c>
      <c r="C19" s="1">
        <f t="shared" si="1"/>
        <v>176.90466057142856</v>
      </c>
      <c r="D19">
        <f>ZonPaneel_Steca1800!D23</f>
        <v>0.22525714285714285</v>
      </c>
    </row>
    <row r="20" spans="1:4">
      <c r="A20" s="3">
        <v>42122</v>
      </c>
      <c r="B20">
        <v>949.89</v>
      </c>
      <c r="C20" s="1">
        <f t="shared" si="1"/>
        <v>213.31973028571429</v>
      </c>
      <c r="D20">
        <f>ZonPaneel_Steca1800!D24</f>
        <v>0.22525714285714285</v>
      </c>
    </row>
    <row r="21" spans="1:4">
      <c r="A21" s="3">
        <v>42125</v>
      </c>
      <c r="B21">
        <v>984.63</v>
      </c>
      <c r="C21" s="1">
        <f t="shared" si="1"/>
        <v>221.14516342857144</v>
      </c>
      <c r="D21">
        <f>ZonPaneel_Steca1800!D25</f>
        <v>0.22525714285714285</v>
      </c>
    </row>
    <row r="22" spans="1:4">
      <c r="A22" s="3">
        <v>42140</v>
      </c>
      <c r="B22">
        <v>1190</v>
      </c>
      <c r="C22" s="1">
        <f t="shared" ref="C22" si="2">(B22-B21)*D22+C21</f>
        <v>267.40622285714289</v>
      </c>
      <c r="D22">
        <f>ZonPaneel_Steca1800!D26</f>
        <v>0.22525714285714285</v>
      </c>
    </row>
    <row r="23" spans="1:4">
      <c r="A23" s="3"/>
    </row>
    <row r="24" spans="1:4">
      <c r="A24" s="3"/>
    </row>
    <row r="25" spans="1:4">
      <c r="A25" s="3"/>
    </row>
    <row r="26" spans="1:4">
      <c r="A26" s="3"/>
    </row>
    <row r="27" spans="1:4">
      <c r="A27" s="3"/>
    </row>
    <row r="28" spans="1:4">
      <c r="A28" s="3"/>
    </row>
    <row r="29" spans="1:4">
      <c r="A29" s="3"/>
    </row>
    <row r="30" spans="1:4">
      <c r="A30" s="3"/>
    </row>
    <row r="31" spans="1:4">
      <c r="A31" s="3"/>
    </row>
    <row r="32" spans="1:4">
      <c r="A32" s="3"/>
    </row>
    <row r="33" spans="1:15">
      <c r="A33" s="3"/>
    </row>
    <row r="34" spans="1:15">
      <c r="A34" s="3"/>
    </row>
    <row r="35" spans="1:15">
      <c r="A35" s="3"/>
    </row>
    <row r="36" spans="1:15">
      <c r="A36" s="3"/>
    </row>
    <row r="37" spans="1:15">
      <c r="A37" s="3"/>
      <c r="L37" t="s">
        <v>18</v>
      </c>
      <c r="M37" t="s">
        <v>19</v>
      </c>
    </row>
    <row r="38" spans="1:15">
      <c r="A38" s="3"/>
      <c r="G38" s="10" t="s">
        <v>20</v>
      </c>
      <c r="I38" t="s">
        <v>21</v>
      </c>
      <c r="L38" t="s">
        <v>22</v>
      </c>
      <c r="M38" t="s">
        <v>23</v>
      </c>
      <c r="O38" t="s">
        <v>24</v>
      </c>
    </row>
    <row r="39" spans="1:15">
      <c r="A39" s="3"/>
      <c r="G39" s="10" t="s">
        <v>25</v>
      </c>
      <c r="I39" t="s">
        <v>26</v>
      </c>
      <c r="L39" t="s">
        <v>23</v>
      </c>
      <c r="M39" t="s">
        <v>22</v>
      </c>
    </row>
    <row r="40" spans="1:15">
      <c r="A40" s="3"/>
      <c r="G40" s="10" t="s">
        <v>27</v>
      </c>
      <c r="I40" t="s">
        <v>28</v>
      </c>
      <c r="L40" t="s">
        <v>22</v>
      </c>
      <c r="M40" t="s">
        <v>22</v>
      </c>
    </row>
    <row r="41" spans="1:15">
      <c r="A41" s="3"/>
      <c r="G41" s="10" t="s">
        <v>29</v>
      </c>
      <c r="I41" t="s">
        <v>30</v>
      </c>
      <c r="L41" t="s">
        <v>23</v>
      </c>
      <c r="M41" t="s">
        <v>23</v>
      </c>
    </row>
    <row r="42" spans="1:15">
      <c r="A42" s="3"/>
      <c r="G42" s="11" t="s">
        <v>31</v>
      </c>
      <c r="I42" t="s">
        <v>32</v>
      </c>
      <c r="L42" t="s">
        <v>23</v>
      </c>
      <c r="M42" s="12" t="s">
        <v>22</v>
      </c>
    </row>
    <row r="43" spans="1:15">
      <c r="A43" s="3"/>
      <c r="G43" s="11" t="s">
        <v>33</v>
      </c>
      <c r="I43" t="s">
        <v>34</v>
      </c>
      <c r="L43" t="s">
        <v>23</v>
      </c>
      <c r="M43" t="s">
        <v>22</v>
      </c>
    </row>
    <row r="44" spans="1:15">
      <c r="A44" s="3"/>
      <c r="G44" s="11" t="s">
        <v>35</v>
      </c>
      <c r="I44" t="s">
        <v>36</v>
      </c>
      <c r="L44" t="s">
        <v>23</v>
      </c>
      <c r="M44" t="s">
        <v>22</v>
      </c>
    </row>
    <row r="45" spans="1:15">
      <c r="A45" s="3"/>
    </row>
    <row r="46" spans="1:15">
      <c r="A46" s="3"/>
    </row>
    <row r="47" spans="1:15">
      <c r="A47" s="3"/>
    </row>
    <row r="48" spans="1:15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workbookViewId="0">
      <selection activeCell="N8" sqref="N8"/>
    </sheetView>
  </sheetViews>
  <sheetFormatPr defaultColWidth="11.42578125" defaultRowHeight="15"/>
  <cols>
    <col min="3" max="3" width="11.4257812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42055</v>
      </c>
      <c r="B2">
        <v>0</v>
      </c>
      <c r="C2" s="1">
        <v>0</v>
      </c>
      <c r="I2" t="s">
        <v>6</v>
      </c>
      <c r="J2">
        <v>2250</v>
      </c>
      <c r="L2" t="s">
        <v>7</v>
      </c>
      <c r="M2">
        <f>3*327</f>
        <v>981</v>
      </c>
      <c r="N2" t="s">
        <v>8</v>
      </c>
    </row>
    <row r="3" spans="1:15">
      <c r="A3" s="3">
        <v>42058</v>
      </c>
      <c r="B3">
        <v>2.7</v>
      </c>
      <c r="C3" s="1">
        <f t="shared" ref="C3:C10" si="0">(B3-B2)*D3+C2</f>
        <v>0.60819428571428569</v>
      </c>
      <c r="D3">
        <f>ZonPaneel_Steca1800!D18</f>
        <v>0.22525714285714285</v>
      </c>
      <c r="I3" t="s">
        <v>17</v>
      </c>
      <c r="J3">
        <v>0</v>
      </c>
    </row>
    <row r="4" spans="1:15">
      <c r="A4" s="3">
        <v>42062</v>
      </c>
      <c r="B4">
        <v>8.64</v>
      </c>
      <c r="C4" s="1">
        <f t="shared" si="0"/>
        <v>1.9462217142857143</v>
      </c>
      <c r="D4">
        <f>ZonPaneel_Steca1800!D19</f>
        <v>0.22525714285714285</v>
      </c>
      <c r="I4" t="s">
        <v>10</v>
      </c>
      <c r="J4">
        <v>20</v>
      </c>
    </row>
    <row r="5" spans="1:15">
      <c r="A5" s="3">
        <v>42064</v>
      </c>
      <c r="B5">
        <v>13.1</v>
      </c>
      <c r="C5" s="1">
        <f t="shared" si="0"/>
        <v>2.950868571428571</v>
      </c>
      <c r="D5">
        <f>ZonPaneel_Steca1800!D20</f>
        <v>0.22525714285714285</v>
      </c>
      <c r="I5" t="s">
        <v>11</v>
      </c>
      <c r="J5">
        <f>J2+J3+J4</f>
        <v>2270</v>
      </c>
      <c r="K5" s="4">
        <f>J5/M2</f>
        <v>2.3139653414882773</v>
      </c>
      <c r="L5" s="5" t="s">
        <v>12</v>
      </c>
    </row>
    <row r="6" spans="1:15">
      <c r="A6" s="3">
        <v>42078</v>
      </c>
      <c r="B6">
        <v>44.27</v>
      </c>
      <c r="C6" s="1">
        <f t="shared" si="0"/>
        <v>9.9721337142857145</v>
      </c>
      <c r="D6">
        <f>ZonPaneel_Steca1800!D21</f>
        <v>0.22525714285714285</v>
      </c>
    </row>
    <row r="7" spans="1:15">
      <c r="A7" s="3">
        <v>42099</v>
      </c>
      <c r="B7">
        <v>94.26</v>
      </c>
      <c r="C7" s="1">
        <f t="shared" si="0"/>
        <v>21.232738285714284</v>
      </c>
      <c r="D7">
        <f>ZonPaneel_Steca1800!D22</f>
        <v>0.22525714285714285</v>
      </c>
      <c r="J7" s="6">
        <f>MAX(C:C)/J5</f>
        <v>2.7870361736941466E-2</v>
      </c>
      <c r="K7" t="s">
        <v>13</v>
      </c>
      <c r="M7" t="s">
        <v>14</v>
      </c>
      <c r="N7" s="7">
        <f>1/J7*(MAX(A:A)-MIN(A:A))+MIN(A:A)</f>
        <v>45104.834831793181</v>
      </c>
    </row>
    <row r="8" spans="1:15">
      <c r="A8" s="3">
        <v>42109</v>
      </c>
      <c r="B8">
        <v>138.04</v>
      </c>
      <c r="C8" s="1">
        <f t="shared" si="0"/>
        <v>31.094495999999992</v>
      </c>
      <c r="D8">
        <f>ZonPaneel_Steca1800!D23</f>
        <v>0.22525714285714285</v>
      </c>
      <c r="M8" t="s">
        <v>15</v>
      </c>
      <c r="N8" s="8">
        <f>(N7-A2)/365</f>
        <v>8.3557118679265248</v>
      </c>
      <c r="O8" s="9" t="s">
        <v>16</v>
      </c>
    </row>
    <row r="9" spans="1:15">
      <c r="A9" s="3">
        <v>42122</v>
      </c>
      <c r="B9">
        <v>197.52</v>
      </c>
      <c r="C9" s="1">
        <f t="shared" si="0"/>
        <v>44.49279085714285</v>
      </c>
      <c r="D9">
        <f>ZonPaneel_Steca1800!D24</f>
        <v>0.22525714285714285</v>
      </c>
    </row>
    <row r="10" spans="1:15">
      <c r="A10" s="3">
        <v>42125</v>
      </c>
      <c r="B10">
        <v>209.91</v>
      </c>
      <c r="C10" s="1">
        <f t="shared" si="0"/>
        <v>47.283726857142845</v>
      </c>
      <c r="D10">
        <f>ZonPaneel_Steca1800!D25</f>
        <v>0.22525714285714285</v>
      </c>
    </row>
    <row r="11" spans="1:15">
      <c r="A11" s="3">
        <v>42140</v>
      </c>
      <c r="B11">
        <v>280.86</v>
      </c>
      <c r="C11" s="1">
        <f t="shared" ref="C11" si="1">(B11-B10)*D11+C10</f>
        <v>63.265721142857132</v>
      </c>
      <c r="D11">
        <f>ZonPaneel_Steca1800!D26</f>
        <v>0.22525714285714285</v>
      </c>
    </row>
    <row r="12" spans="1:15">
      <c r="A12" s="3"/>
    </row>
    <row r="13" spans="1:15">
      <c r="A13" s="3"/>
    </row>
    <row r="14" spans="1:15">
      <c r="A14" s="3"/>
    </row>
    <row r="15" spans="1:15">
      <c r="A15" s="3"/>
    </row>
    <row r="16" spans="1:15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5">
      <c r="A33" s="3"/>
    </row>
    <row r="34" spans="1:15">
      <c r="A34" s="3"/>
    </row>
    <row r="35" spans="1:15">
      <c r="A35" s="3"/>
    </row>
    <row r="36" spans="1:15">
      <c r="A36" s="3"/>
    </row>
    <row r="37" spans="1:15">
      <c r="A37" s="3"/>
      <c r="L37" t="s">
        <v>18</v>
      </c>
      <c r="M37" t="s">
        <v>19</v>
      </c>
    </row>
    <row r="38" spans="1:15">
      <c r="A38" s="3"/>
      <c r="G38" s="10" t="s">
        <v>20</v>
      </c>
      <c r="I38" t="s">
        <v>21</v>
      </c>
      <c r="L38" t="s">
        <v>22</v>
      </c>
      <c r="M38" t="s">
        <v>23</v>
      </c>
      <c r="O38" t="s">
        <v>24</v>
      </c>
    </row>
    <row r="39" spans="1:15">
      <c r="A39" s="3"/>
      <c r="G39" s="10" t="s">
        <v>25</v>
      </c>
      <c r="I39" t="s">
        <v>26</v>
      </c>
      <c r="L39" t="s">
        <v>23</v>
      </c>
      <c r="M39" t="s">
        <v>22</v>
      </c>
    </row>
    <row r="40" spans="1:15">
      <c r="A40" s="3"/>
      <c r="G40" s="10" t="s">
        <v>27</v>
      </c>
      <c r="I40" t="s">
        <v>28</v>
      </c>
      <c r="L40" t="s">
        <v>22</v>
      </c>
      <c r="M40" t="s">
        <v>22</v>
      </c>
    </row>
    <row r="41" spans="1:15">
      <c r="A41" s="3"/>
      <c r="G41" s="10" t="s">
        <v>29</v>
      </c>
      <c r="I41" t="s">
        <v>30</v>
      </c>
      <c r="L41" t="s">
        <v>23</v>
      </c>
      <c r="M41" t="s">
        <v>23</v>
      </c>
    </row>
    <row r="42" spans="1:15">
      <c r="A42" s="3"/>
      <c r="G42" s="11" t="s">
        <v>31</v>
      </c>
      <c r="I42" t="s">
        <v>32</v>
      </c>
      <c r="L42" t="s">
        <v>23</v>
      </c>
      <c r="M42" s="12" t="s">
        <v>22</v>
      </c>
    </row>
    <row r="43" spans="1:15">
      <c r="A43" s="3"/>
      <c r="G43" s="11" t="s">
        <v>33</v>
      </c>
      <c r="I43" t="s">
        <v>34</v>
      </c>
      <c r="L43" t="s">
        <v>23</v>
      </c>
      <c r="M43" t="s">
        <v>22</v>
      </c>
    </row>
    <row r="44" spans="1:15">
      <c r="A44" s="3"/>
      <c r="G44" s="11" t="s">
        <v>35</v>
      </c>
      <c r="I44" t="s">
        <v>36</v>
      </c>
      <c r="L44" t="s">
        <v>23</v>
      </c>
      <c r="M44" t="s">
        <v>22</v>
      </c>
    </row>
    <row r="45" spans="1:15">
      <c r="A45" s="3"/>
    </row>
    <row r="46" spans="1:15">
      <c r="A46" s="3"/>
    </row>
    <row r="47" spans="1:15">
      <c r="A47" s="3"/>
    </row>
    <row r="48" spans="1:15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1"/>
  <sheetViews>
    <sheetView workbookViewId="0">
      <selection activeCell="A7" sqref="A7"/>
    </sheetView>
  </sheetViews>
  <sheetFormatPr defaultColWidth="11.42578125" defaultRowHeight="15"/>
  <cols>
    <col min="4" max="4" width="11.42578125" style="1"/>
  </cols>
  <sheetData>
    <row r="1" spans="1:16">
      <c r="A1" t="s">
        <v>0</v>
      </c>
      <c r="B1" t="s">
        <v>55</v>
      </c>
      <c r="C1" t="s">
        <v>39</v>
      </c>
      <c r="D1" s="1" t="s">
        <v>2</v>
      </c>
      <c r="E1" t="s">
        <v>3</v>
      </c>
      <c r="F1" t="s">
        <v>56</v>
      </c>
      <c r="G1" t="s">
        <v>54</v>
      </c>
      <c r="H1">
        <v>9950.5</v>
      </c>
      <c r="I1" t="s">
        <v>46</v>
      </c>
      <c r="J1" t="s">
        <v>4</v>
      </c>
      <c r="K1" s="2" t="s">
        <v>5</v>
      </c>
    </row>
    <row r="2" spans="1:16">
      <c r="A2" s="3">
        <v>42078</v>
      </c>
      <c r="B2">
        <v>0</v>
      </c>
      <c r="C2">
        <v>0</v>
      </c>
      <c r="D2" s="1">
        <v>0</v>
      </c>
      <c r="F2">
        <f>SUM(B2:C2)</f>
        <v>0</v>
      </c>
      <c r="G2" t="s">
        <v>53</v>
      </c>
      <c r="H2">
        <v>9504.4</v>
      </c>
      <c r="I2" t="s">
        <v>46</v>
      </c>
      <c r="J2" t="s">
        <v>6</v>
      </c>
      <c r="K2">
        <f>550</f>
        <v>550</v>
      </c>
      <c r="M2" t="s">
        <v>7</v>
      </c>
      <c r="N2">
        <f>15*125+3*190</f>
        <v>2445</v>
      </c>
      <c r="O2" t="s">
        <v>8</v>
      </c>
    </row>
    <row r="3" spans="1:16">
      <c r="A3" s="3">
        <v>42099</v>
      </c>
      <c r="B3">
        <f>9975.1-H1</f>
        <v>24.600000000000364</v>
      </c>
      <c r="C3">
        <f>9530.4-H2</f>
        <v>26</v>
      </c>
      <c r="D3" s="1">
        <f t="shared" ref="D3:D6" si="0">(C3-C2)*E3+D2</f>
        <v>5.8566857142857138</v>
      </c>
      <c r="E3">
        <f>ZonPaneel_Steca1800!D22</f>
        <v>0.22525714285714285</v>
      </c>
      <c r="F3">
        <f t="shared" ref="F3:F66" si="1">SUM(B3:C3)</f>
        <v>50.600000000000364</v>
      </c>
      <c r="J3" t="s">
        <v>17</v>
      </c>
      <c r="K3">
        <v>0</v>
      </c>
    </row>
    <row r="4" spans="1:16">
      <c r="A4" s="3">
        <v>42109</v>
      </c>
      <c r="B4">
        <f>9995-9950.5</f>
        <v>44.5</v>
      </c>
      <c r="C4">
        <f>9551.1-H2</f>
        <v>46.700000000000728</v>
      </c>
      <c r="D4" s="1">
        <f t="shared" si="0"/>
        <v>10.519508571428734</v>
      </c>
      <c r="E4">
        <f>ZonPaneel_Steca1800!D23</f>
        <v>0.22525714285714285</v>
      </c>
      <c r="F4">
        <f t="shared" si="1"/>
        <v>91.200000000000728</v>
      </c>
      <c r="J4" t="s">
        <v>10</v>
      </c>
      <c r="K4">
        <v>100</v>
      </c>
    </row>
    <row r="5" spans="1:16">
      <c r="A5" s="3">
        <v>42122</v>
      </c>
      <c r="B5">
        <f>10025.4-H1</f>
        <v>74.899999999999636</v>
      </c>
      <c r="C5">
        <f>9582.7-H2</f>
        <v>78.300000000001091</v>
      </c>
      <c r="D5" s="1">
        <f t="shared" si="0"/>
        <v>17.63763428571453</v>
      </c>
      <c r="E5">
        <f>ZonPaneel_Steca1800!D24</f>
        <v>0.22525714285714285</v>
      </c>
      <c r="F5">
        <f t="shared" si="1"/>
        <v>153.20000000000073</v>
      </c>
      <c r="J5" t="s">
        <v>11</v>
      </c>
      <c r="K5">
        <f>K2+K3+K4</f>
        <v>650</v>
      </c>
      <c r="L5" s="4">
        <f>K5/N2</f>
        <v>0.2658486707566462</v>
      </c>
      <c r="M5" s="5" t="s">
        <v>12</v>
      </c>
    </row>
    <row r="6" spans="1:16">
      <c r="A6" s="3">
        <v>42125</v>
      </c>
      <c r="B6">
        <f>10033.1-$H$1</f>
        <v>82.600000000000364</v>
      </c>
      <c r="C6">
        <f>9590.8-$H$2</f>
        <v>86.399999999999636</v>
      </c>
      <c r="D6" s="1">
        <f t="shared" si="0"/>
        <v>19.46221714285706</v>
      </c>
      <c r="E6">
        <f>ZonPaneel_Steca1800!D25</f>
        <v>0.22525714285714285</v>
      </c>
      <c r="F6">
        <f t="shared" si="1"/>
        <v>169</v>
      </c>
    </row>
    <row r="7" spans="1:16">
      <c r="A7" s="3">
        <v>42140</v>
      </c>
      <c r="B7">
        <f>10079.3-$H$1</f>
        <v>128.79999999999927</v>
      </c>
      <c r="C7">
        <f>9638.7-$H$2</f>
        <v>134.30000000000109</v>
      </c>
      <c r="D7" s="1">
        <f t="shared" ref="D7" si="2">(C7-C6)*E7+D6</f>
        <v>30.252034285714529</v>
      </c>
      <c r="E7">
        <f>ZonPaneel_Steca1800!D26</f>
        <v>0.22525714285714285</v>
      </c>
      <c r="F7">
        <f t="shared" si="1"/>
        <v>263.10000000000036</v>
      </c>
      <c r="K7" s="6">
        <f>MAX(D:D)/K5</f>
        <v>4.6541591208791581E-2</v>
      </c>
      <c r="L7" t="s">
        <v>13</v>
      </c>
      <c r="N7" t="s">
        <v>14</v>
      </c>
      <c r="O7" s="7">
        <f>1/K7*(MAX(A:A)-MIN(A:A))+MIN(A:A)</f>
        <v>43410.141819600882</v>
      </c>
    </row>
    <row r="8" spans="1:16">
      <c r="A8" s="3"/>
      <c r="F8">
        <f t="shared" si="1"/>
        <v>0</v>
      </c>
      <c r="N8" t="s">
        <v>15</v>
      </c>
      <c r="O8" s="8">
        <f>(O7-A2)/365</f>
        <v>3.6497036153448814</v>
      </c>
      <c r="P8" s="9" t="s">
        <v>16</v>
      </c>
    </row>
    <row r="9" spans="1:16">
      <c r="A9" s="3"/>
      <c r="F9">
        <f t="shared" si="1"/>
        <v>0</v>
      </c>
    </row>
    <row r="10" spans="1:16">
      <c r="A10" s="3"/>
      <c r="F10">
        <f t="shared" si="1"/>
        <v>0</v>
      </c>
    </row>
    <row r="11" spans="1:16">
      <c r="A11" s="3"/>
      <c r="F11">
        <f t="shared" si="1"/>
        <v>0</v>
      </c>
    </row>
    <row r="12" spans="1:16">
      <c r="A12" s="3"/>
      <c r="F12">
        <f t="shared" si="1"/>
        <v>0</v>
      </c>
    </row>
    <row r="13" spans="1:16">
      <c r="A13" s="3"/>
      <c r="F13">
        <f t="shared" si="1"/>
        <v>0</v>
      </c>
    </row>
    <row r="14" spans="1:16">
      <c r="A14" s="3"/>
      <c r="F14">
        <f t="shared" si="1"/>
        <v>0</v>
      </c>
    </row>
    <row r="15" spans="1:16">
      <c r="A15" s="3"/>
      <c r="F15">
        <f t="shared" si="1"/>
        <v>0</v>
      </c>
    </row>
    <row r="16" spans="1:16">
      <c r="A16" s="3"/>
      <c r="F16">
        <f t="shared" si="1"/>
        <v>0</v>
      </c>
    </row>
    <row r="17" spans="1:6">
      <c r="A17" s="3"/>
      <c r="F17">
        <f t="shared" si="1"/>
        <v>0</v>
      </c>
    </row>
    <row r="18" spans="1:6">
      <c r="A18" s="3"/>
      <c r="F18">
        <f t="shared" si="1"/>
        <v>0</v>
      </c>
    </row>
    <row r="19" spans="1:6">
      <c r="A19" s="3"/>
      <c r="F19">
        <f t="shared" si="1"/>
        <v>0</v>
      </c>
    </row>
    <row r="20" spans="1:6">
      <c r="A20" s="3"/>
      <c r="F20">
        <f t="shared" si="1"/>
        <v>0</v>
      </c>
    </row>
    <row r="21" spans="1:6">
      <c r="A21" s="3"/>
      <c r="F21">
        <f t="shared" si="1"/>
        <v>0</v>
      </c>
    </row>
    <row r="22" spans="1:6">
      <c r="A22" s="3"/>
      <c r="F22">
        <f t="shared" si="1"/>
        <v>0</v>
      </c>
    </row>
    <row r="23" spans="1:6">
      <c r="A23" s="3"/>
      <c r="F23">
        <f t="shared" si="1"/>
        <v>0</v>
      </c>
    </row>
    <row r="24" spans="1:6">
      <c r="A24" s="3"/>
      <c r="F24">
        <f t="shared" si="1"/>
        <v>0</v>
      </c>
    </row>
    <row r="25" spans="1:6">
      <c r="A25" s="3"/>
      <c r="F25">
        <f t="shared" si="1"/>
        <v>0</v>
      </c>
    </row>
    <row r="26" spans="1:6">
      <c r="A26" s="3"/>
      <c r="F26">
        <f t="shared" si="1"/>
        <v>0</v>
      </c>
    </row>
    <row r="27" spans="1:6">
      <c r="A27" s="3"/>
      <c r="F27">
        <f t="shared" si="1"/>
        <v>0</v>
      </c>
    </row>
    <row r="28" spans="1:6">
      <c r="A28" s="3"/>
      <c r="F28">
        <f t="shared" si="1"/>
        <v>0</v>
      </c>
    </row>
    <row r="29" spans="1:6">
      <c r="A29" s="3"/>
      <c r="F29">
        <f t="shared" si="1"/>
        <v>0</v>
      </c>
    </row>
    <row r="30" spans="1:6">
      <c r="A30" s="3"/>
      <c r="F30">
        <f t="shared" si="1"/>
        <v>0</v>
      </c>
    </row>
    <row r="31" spans="1:6">
      <c r="A31" s="3"/>
      <c r="F31">
        <f t="shared" si="1"/>
        <v>0</v>
      </c>
    </row>
    <row r="32" spans="1:6">
      <c r="A32" s="3"/>
      <c r="F32">
        <f t="shared" si="1"/>
        <v>0</v>
      </c>
    </row>
    <row r="33" spans="1:16">
      <c r="A33" s="3"/>
      <c r="F33">
        <f t="shared" si="1"/>
        <v>0</v>
      </c>
    </row>
    <row r="34" spans="1:16">
      <c r="A34" s="3"/>
      <c r="F34">
        <f t="shared" si="1"/>
        <v>0</v>
      </c>
    </row>
    <row r="35" spans="1:16">
      <c r="A35" s="3"/>
      <c r="F35">
        <f t="shared" si="1"/>
        <v>0</v>
      </c>
    </row>
    <row r="36" spans="1:16">
      <c r="A36" s="3"/>
      <c r="F36">
        <f t="shared" si="1"/>
        <v>0</v>
      </c>
    </row>
    <row r="37" spans="1:16">
      <c r="A37" s="3"/>
      <c r="F37">
        <f t="shared" si="1"/>
        <v>0</v>
      </c>
      <c r="M37" t="s">
        <v>18</v>
      </c>
      <c r="N37" t="s">
        <v>19</v>
      </c>
    </row>
    <row r="38" spans="1:16">
      <c r="A38" s="3"/>
      <c r="F38">
        <f t="shared" si="1"/>
        <v>0</v>
      </c>
      <c r="H38" s="10"/>
      <c r="P38" t="s">
        <v>24</v>
      </c>
    </row>
    <row r="39" spans="1:16">
      <c r="A39" s="3"/>
      <c r="F39">
        <f t="shared" si="1"/>
        <v>0</v>
      </c>
      <c r="H39" s="10"/>
    </row>
    <row r="40" spans="1:16">
      <c r="A40" s="3"/>
      <c r="F40">
        <f t="shared" si="1"/>
        <v>0</v>
      </c>
      <c r="H40" s="10"/>
    </row>
    <row r="41" spans="1:16">
      <c r="A41" s="3"/>
      <c r="F41">
        <f t="shared" si="1"/>
        <v>0</v>
      </c>
      <c r="H41" s="10"/>
    </row>
    <row r="42" spans="1:16">
      <c r="A42" s="3"/>
      <c r="F42">
        <f t="shared" si="1"/>
        <v>0</v>
      </c>
      <c r="H42" s="11"/>
      <c r="N42" s="12"/>
    </row>
    <row r="43" spans="1:16">
      <c r="A43" s="3"/>
      <c r="F43">
        <f t="shared" si="1"/>
        <v>0</v>
      </c>
      <c r="H43" s="11"/>
    </row>
    <row r="44" spans="1:16">
      <c r="A44" s="3"/>
      <c r="F44">
        <f t="shared" si="1"/>
        <v>0</v>
      </c>
      <c r="H44" s="11"/>
    </row>
    <row r="45" spans="1:16">
      <c r="A45" s="3"/>
      <c r="F45">
        <f t="shared" si="1"/>
        <v>0</v>
      </c>
    </row>
    <row r="46" spans="1:16">
      <c r="A46" s="3"/>
      <c r="F46">
        <f t="shared" si="1"/>
        <v>0</v>
      </c>
    </row>
    <row r="47" spans="1:16">
      <c r="A47" s="3"/>
      <c r="F47">
        <f t="shared" si="1"/>
        <v>0</v>
      </c>
    </row>
    <row r="48" spans="1:16">
      <c r="A48" s="3"/>
      <c r="F48">
        <f t="shared" si="1"/>
        <v>0</v>
      </c>
    </row>
    <row r="49" spans="1:6">
      <c r="A49" s="3"/>
      <c r="F49">
        <f t="shared" si="1"/>
        <v>0</v>
      </c>
    </row>
    <row r="50" spans="1:6">
      <c r="A50" s="3"/>
      <c r="F50">
        <f t="shared" si="1"/>
        <v>0</v>
      </c>
    </row>
    <row r="51" spans="1:6">
      <c r="A51" s="3"/>
      <c r="F51">
        <f t="shared" si="1"/>
        <v>0</v>
      </c>
    </row>
    <row r="52" spans="1:6">
      <c r="A52" s="3"/>
      <c r="F52">
        <f t="shared" si="1"/>
        <v>0</v>
      </c>
    </row>
    <row r="53" spans="1:6">
      <c r="A53" s="3"/>
      <c r="F53">
        <f t="shared" si="1"/>
        <v>0</v>
      </c>
    </row>
    <row r="54" spans="1:6">
      <c r="A54" s="3"/>
      <c r="F54">
        <f t="shared" si="1"/>
        <v>0</v>
      </c>
    </row>
    <row r="55" spans="1:6">
      <c r="A55" s="3"/>
      <c r="F55">
        <f t="shared" si="1"/>
        <v>0</v>
      </c>
    </row>
    <row r="56" spans="1:6">
      <c r="A56" s="3"/>
      <c r="F56">
        <f t="shared" si="1"/>
        <v>0</v>
      </c>
    </row>
    <row r="57" spans="1:6">
      <c r="A57" s="3"/>
      <c r="F57">
        <f t="shared" si="1"/>
        <v>0</v>
      </c>
    </row>
    <row r="58" spans="1:6">
      <c r="F58">
        <f t="shared" si="1"/>
        <v>0</v>
      </c>
    </row>
    <row r="59" spans="1:6">
      <c r="F59">
        <f t="shared" si="1"/>
        <v>0</v>
      </c>
    </row>
    <row r="60" spans="1:6">
      <c r="F60">
        <f t="shared" si="1"/>
        <v>0</v>
      </c>
    </row>
    <row r="61" spans="1:6">
      <c r="F61">
        <f t="shared" si="1"/>
        <v>0</v>
      </c>
    </row>
    <row r="62" spans="1:6">
      <c r="F62">
        <f t="shared" si="1"/>
        <v>0</v>
      </c>
    </row>
    <row r="63" spans="1:6">
      <c r="F63">
        <f t="shared" si="1"/>
        <v>0</v>
      </c>
    </row>
    <row r="64" spans="1:6">
      <c r="F64">
        <f t="shared" si="1"/>
        <v>0</v>
      </c>
    </row>
    <row r="65" spans="6:6">
      <c r="F65">
        <f t="shared" si="1"/>
        <v>0</v>
      </c>
    </row>
    <row r="66" spans="6:6">
      <c r="F66">
        <f t="shared" si="1"/>
        <v>0</v>
      </c>
    </row>
    <row r="67" spans="6:6">
      <c r="F67">
        <f t="shared" ref="F67:F130" si="3">SUM(B67:C67)</f>
        <v>0</v>
      </c>
    </row>
    <row r="68" spans="6:6">
      <c r="F68">
        <f t="shared" si="3"/>
        <v>0</v>
      </c>
    </row>
    <row r="69" spans="6:6">
      <c r="F69">
        <f t="shared" si="3"/>
        <v>0</v>
      </c>
    </row>
    <row r="70" spans="6:6">
      <c r="F70">
        <f t="shared" si="3"/>
        <v>0</v>
      </c>
    </row>
    <row r="71" spans="6:6">
      <c r="F71">
        <f t="shared" si="3"/>
        <v>0</v>
      </c>
    </row>
    <row r="72" spans="6:6">
      <c r="F72">
        <f t="shared" si="3"/>
        <v>0</v>
      </c>
    </row>
    <row r="73" spans="6:6">
      <c r="F73">
        <f t="shared" si="3"/>
        <v>0</v>
      </c>
    </row>
    <row r="74" spans="6:6">
      <c r="F74">
        <f t="shared" si="3"/>
        <v>0</v>
      </c>
    </row>
    <row r="75" spans="6:6">
      <c r="F75">
        <f t="shared" si="3"/>
        <v>0</v>
      </c>
    </row>
    <row r="76" spans="6:6">
      <c r="F76">
        <f t="shared" si="3"/>
        <v>0</v>
      </c>
    </row>
    <row r="77" spans="6:6">
      <c r="F77">
        <f t="shared" si="3"/>
        <v>0</v>
      </c>
    </row>
    <row r="78" spans="6:6">
      <c r="F78">
        <f t="shared" si="3"/>
        <v>0</v>
      </c>
    </row>
    <row r="79" spans="6:6">
      <c r="F79">
        <f t="shared" si="3"/>
        <v>0</v>
      </c>
    </row>
    <row r="80" spans="6:6">
      <c r="F80">
        <f t="shared" si="3"/>
        <v>0</v>
      </c>
    </row>
    <row r="81" spans="6:6">
      <c r="F81">
        <f t="shared" si="3"/>
        <v>0</v>
      </c>
    </row>
    <row r="82" spans="6:6">
      <c r="F82">
        <f t="shared" si="3"/>
        <v>0</v>
      </c>
    </row>
    <row r="83" spans="6:6">
      <c r="F83">
        <f t="shared" si="3"/>
        <v>0</v>
      </c>
    </row>
    <row r="84" spans="6:6">
      <c r="F84">
        <f t="shared" si="3"/>
        <v>0</v>
      </c>
    </row>
    <row r="85" spans="6:6">
      <c r="F85">
        <f t="shared" si="3"/>
        <v>0</v>
      </c>
    </row>
    <row r="86" spans="6:6">
      <c r="F86">
        <f t="shared" si="3"/>
        <v>0</v>
      </c>
    </row>
    <row r="87" spans="6:6">
      <c r="F87">
        <f t="shared" si="3"/>
        <v>0</v>
      </c>
    </row>
    <row r="88" spans="6:6">
      <c r="F88">
        <f t="shared" si="3"/>
        <v>0</v>
      </c>
    </row>
    <row r="89" spans="6:6">
      <c r="F89">
        <f t="shared" si="3"/>
        <v>0</v>
      </c>
    </row>
    <row r="90" spans="6:6">
      <c r="F90">
        <f t="shared" si="3"/>
        <v>0</v>
      </c>
    </row>
    <row r="91" spans="6:6">
      <c r="F91">
        <f t="shared" si="3"/>
        <v>0</v>
      </c>
    </row>
    <row r="92" spans="6:6">
      <c r="F92">
        <f t="shared" si="3"/>
        <v>0</v>
      </c>
    </row>
    <row r="93" spans="6:6">
      <c r="F93">
        <f t="shared" si="3"/>
        <v>0</v>
      </c>
    </row>
    <row r="94" spans="6:6">
      <c r="F94">
        <f t="shared" si="3"/>
        <v>0</v>
      </c>
    </row>
    <row r="95" spans="6:6">
      <c r="F95">
        <f t="shared" si="3"/>
        <v>0</v>
      </c>
    </row>
    <row r="96" spans="6:6">
      <c r="F96">
        <f t="shared" si="3"/>
        <v>0</v>
      </c>
    </row>
    <row r="97" spans="6:6">
      <c r="F97">
        <f t="shared" si="3"/>
        <v>0</v>
      </c>
    </row>
    <row r="98" spans="6:6">
      <c r="F98">
        <f t="shared" si="3"/>
        <v>0</v>
      </c>
    </row>
    <row r="99" spans="6:6">
      <c r="F99">
        <f t="shared" si="3"/>
        <v>0</v>
      </c>
    </row>
    <row r="100" spans="6:6">
      <c r="F100">
        <f t="shared" si="3"/>
        <v>0</v>
      </c>
    </row>
    <row r="101" spans="6:6">
      <c r="F101">
        <f t="shared" si="3"/>
        <v>0</v>
      </c>
    </row>
    <row r="102" spans="6:6">
      <c r="F102">
        <f t="shared" si="3"/>
        <v>0</v>
      </c>
    </row>
    <row r="103" spans="6:6">
      <c r="F103">
        <f t="shared" si="3"/>
        <v>0</v>
      </c>
    </row>
    <row r="104" spans="6:6">
      <c r="F104">
        <f t="shared" si="3"/>
        <v>0</v>
      </c>
    </row>
    <row r="105" spans="6:6">
      <c r="F105">
        <f t="shared" si="3"/>
        <v>0</v>
      </c>
    </row>
    <row r="106" spans="6:6">
      <c r="F106">
        <f t="shared" si="3"/>
        <v>0</v>
      </c>
    </row>
    <row r="107" spans="6:6">
      <c r="F107">
        <f t="shared" si="3"/>
        <v>0</v>
      </c>
    </row>
    <row r="108" spans="6:6">
      <c r="F108">
        <f t="shared" si="3"/>
        <v>0</v>
      </c>
    </row>
    <row r="109" spans="6:6">
      <c r="F109">
        <f t="shared" si="3"/>
        <v>0</v>
      </c>
    </row>
    <row r="110" spans="6:6">
      <c r="F110">
        <f t="shared" si="3"/>
        <v>0</v>
      </c>
    </row>
    <row r="111" spans="6:6">
      <c r="F111">
        <f t="shared" si="3"/>
        <v>0</v>
      </c>
    </row>
    <row r="112" spans="6:6">
      <c r="F112">
        <f t="shared" si="3"/>
        <v>0</v>
      </c>
    </row>
    <row r="113" spans="6:6">
      <c r="F113">
        <f t="shared" si="3"/>
        <v>0</v>
      </c>
    </row>
    <row r="114" spans="6:6">
      <c r="F114">
        <f t="shared" si="3"/>
        <v>0</v>
      </c>
    </row>
    <row r="115" spans="6:6">
      <c r="F115">
        <f t="shared" si="3"/>
        <v>0</v>
      </c>
    </row>
    <row r="116" spans="6:6">
      <c r="F116">
        <f t="shared" si="3"/>
        <v>0</v>
      </c>
    </row>
    <row r="117" spans="6:6">
      <c r="F117">
        <f t="shared" si="3"/>
        <v>0</v>
      </c>
    </row>
    <row r="118" spans="6:6">
      <c r="F118">
        <f t="shared" si="3"/>
        <v>0</v>
      </c>
    </row>
    <row r="119" spans="6:6">
      <c r="F119">
        <f t="shared" si="3"/>
        <v>0</v>
      </c>
    </row>
    <row r="120" spans="6:6">
      <c r="F120">
        <f t="shared" si="3"/>
        <v>0</v>
      </c>
    </row>
    <row r="121" spans="6:6">
      <c r="F121">
        <f t="shared" si="3"/>
        <v>0</v>
      </c>
    </row>
    <row r="122" spans="6:6">
      <c r="F122">
        <f t="shared" si="3"/>
        <v>0</v>
      </c>
    </row>
    <row r="123" spans="6:6">
      <c r="F123">
        <f t="shared" si="3"/>
        <v>0</v>
      </c>
    </row>
    <row r="124" spans="6:6">
      <c r="F124">
        <f t="shared" si="3"/>
        <v>0</v>
      </c>
    </row>
    <row r="125" spans="6:6">
      <c r="F125">
        <f t="shared" si="3"/>
        <v>0</v>
      </c>
    </row>
    <row r="126" spans="6:6">
      <c r="F126">
        <f t="shared" si="3"/>
        <v>0</v>
      </c>
    </row>
    <row r="127" spans="6:6">
      <c r="F127">
        <f t="shared" si="3"/>
        <v>0</v>
      </c>
    </row>
    <row r="128" spans="6:6">
      <c r="F128">
        <f t="shared" si="3"/>
        <v>0</v>
      </c>
    </row>
    <row r="129" spans="6:6">
      <c r="F129">
        <f t="shared" si="3"/>
        <v>0</v>
      </c>
    </row>
    <row r="130" spans="6:6">
      <c r="F130">
        <f t="shared" si="3"/>
        <v>0</v>
      </c>
    </row>
    <row r="131" spans="6:6">
      <c r="F131">
        <f t="shared" ref="F131:F194" si="4">SUM(B131:C131)</f>
        <v>0</v>
      </c>
    </row>
    <row r="132" spans="6:6">
      <c r="F132">
        <f t="shared" si="4"/>
        <v>0</v>
      </c>
    </row>
    <row r="133" spans="6:6">
      <c r="F133">
        <f t="shared" si="4"/>
        <v>0</v>
      </c>
    </row>
    <row r="134" spans="6:6">
      <c r="F134">
        <f t="shared" si="4"/>
        <v>0</v>
      </c>
    </row>
    <row r="135" spans="6:6">
      <c r="F135">
        <f t="shared" si="4"/>
        <v>0</v>
      </c>
    </row>
    <row r="136" spans="6:6">
      <c r="F136">
        <f t="shared" si="4"/>
        <v>0</v>
      </c>
    </row>
    <row r="137" spans="6:6">
      <c r="F137">
        <f t="shared" si="4"/>
        <v>0</v>
      </c>
    </row>
    <row r="138" spans="6:6">
      <c r="F138">
        <f t="shared" si="4"/>
        <v>0</v>
      </c>
    </row>
    <row r="139" spans="6:6">
      <c r="F139">
        <f t="shared" si="4"/>
        <v>0</v>
      </c>
    </row>
    <row r="140" spans="6:6">
      <c r="F140">
        <f t="shared" si="4"/>
        <v>0</v>
      </c>
    </row>
    <row r="141" spans="6:6">
      <c r="F141">
        <f t="shared" si="4"/>
        <v>0</v>
      </c>
    </row>
    <row r="142" spans="6:6">
      <c r="F142">
        <f t="shared" si="4"/>
        <v>0</v>
      </c>
    </row>
    <row r="143" spans="6:6">
      <c r="F143">
        <f t="shared" si="4"/>
        <v>0</v>
      </c>
    </row>
    <row r="144" spans="6:6">
      <c r="F144">
        <f t="shared" si="4"/>
        <v>0</v>
      </c>
    </row>
    <row r="145" spans="6:6">
      <c r="F145">
        <f t="shared" si="4"/>
        <v>0</v>
      </c>
    </row>
    <row r="146" spans="6:6">
      <c r="F146">
        <f t="shared" si="4"/>
        <v>0</v>
      </c>
    </row>
    <row r="147" spans="6:6">
      <c r="F147">
        <f t="shared" si="4"/>
        <v>0</v>
      </c>
    </row>
    <row r="148" spans="6:6">
      <c r="F148">
        <f t="shared" si="4"/>
        <v>0</v>
      </c>
    </row>
    <row r="149" spans="6:6">
      <c r="F149">
        <f t="shared" si="4"/>
        <v>0</v>
      </c>
    </row>
    <row r="150" spans="6:6">
      <c r="F150">
        <f t="shared" si="4"/>
        <v>0</v>
      </c>
    </row>
    <row r="151" spans="6:6">
      <c r="F151">
        <f t="shared" si="4"/>
        <v>0</v>
      </c>
    </row>
    <row r="152" spans="6:6">
      <c r="F152">
        <f t="shared" si="4"/>
        <v>0</v>
      </c>
    </row>
    <row r="153" spans="6:6">
      <c r="F153">
        <f t="shared" si="4"/>
        <v>0</v>
      </c>
    </row>
    <row r="154" spans="6:6">
      <c r="F154">
        <f t="shared" si="4"/>
        <v>0</v>
      </c>
    </row>
    <row r="155" spans="6:6">
      <c r="F155">
        <f t="shared" si="4"/>
        <v>0</v>
      </c>
    </row>
    <row r="156" spans="6:6">
      <c r="F156">
        <f t="shared" si="4"/>
        <v>0</v>
      </c>
    </row>
    <row r="157" spans="6:6">
      <c r="F157">
        <f t="shared" si="4"/>
        <v>0</v>
      </c>
    </row>
    <row r="158" spans="6:6">
      <c r="F158">
        <f t="shared" si="4"/>
        <v>0</v>
      </c>
    </row>
    <row r="159" spans="6:6">
      <c r="F159">
        <f t="shared" si="4"/>
        <v>0</v>
      </c>
    </row>
    <row r="160" spans="6:6">
      <c r="F160">
        <f t="shared" si="4"/>
        <v>0</v>
      </c>
    </row>
    <row r="161" spans="6:6">
      <c r="F161">
        <f t="shared" si="4"/>
        <v>0</v>
      </c>
    </row>
    <row r="162" spans="6:6">
      <c r="F162">
        <f t="shared" si="4"/>
        <v>0</v>
      </c>
    </row>
    <row r="163" spans="6:6">
      <c r="F163">
        <f t="shared" si="4"/>
        <v>0</v>
      </c>
    </row>
    <row r="164" spans="6:6">
      <c r="F164">
        <f t="shared" si="4"/>
        <v>0</v>
      </c>
    </row>
    <row r="165" spans="6:6">
      <c r="F165">
        <f t="shared" si="4"/>
        <v>0</v>
      </c>
    </row>
    <row r="166" spans="6:6">
      <c r="F166">
        <f t="shared" si="4"/>
        <v>0</v>
      </c>
    </row>
    <row r="167" spans="6:6">
      <c r="F167">
        <f t="shared" si="4"/>
        <v>0</v>
      </c>
    </row>
    <row r="168" spans="6:6">
      <c r="F168">
        <f t="shared" si="4"/>
        <v>0</v>
      </c>
    </row>
    <row r="169" spans="6:6">
      <c r="F169">
        <f t="shared" si="4"/>
        <v>0</v>
      </c>
    </row>
    <row r="170" spans="6:6">
      <c r="F170">
        <f t="shared" si="4"/>
        <v>0</v>
      </c>
    </row>
    <row r="171" spans="6:6">
      <c r="F171">
        <f t="shared" si="4"/>
        <v>0</v>
      </c>
    </row>
    <row r="172" spans="6:6">
      <c r="F172">
        <f t="shared" si="4"/>
        <v>0</v>
      </c>
    </row>
    <row r="173" spans="6:6">
      <c r="F173">
        <f t="shared" si="4"/>
        <v>0</v>
      </c>
    </row>
    <row r="174" spans="6:6">
      <c r="F174">
        <f t="shared" si="4"/>
        <v>0</v>
      </c>
    </row>
    <row r="175" spans="6:6">
      <c r="F175">
        <f t="shared" si="4"/>
        <v>0</v>
      </c>
    </row>
    <row r="176" spans="6:6">
      <c r="F176">
        <f t="shared" si="4"/>
        <v>0</v>
      </c>
    </row>
    <row r="177" spans="6:6">
      <c r="F177">
        <f t="shared" si="4"/>
        <v>0</v>
      </c>
    </row>
    <row r="178" spans="6:6">
      <c r="F178">
        <f t="shared" si="4"/>
        <v>0</v>
      </c>
    </row>
    <row r="179" spans="6:6">
      <c r="F179">
        <f t="shared" si="4"/>
        <v>0</v>
      </c>
    </row>
    <row r="180" spans="6:6">
      <c r="F180">
        <f t="shared" si="4"/>
        <v>0</v>
      </c>
    </row>
    <row r="181" spans="6:6">
      <c r="F181">
        <f t="shared" si="4"/>
        <v>0</v>
      </c>
    </row>
    <row r="182" spans="6:6">
      <c r="F182">
        <f t="shared" si="4"/>
        <v>0</v>
      </c>
    </row>
    <row r="183" spans="6:6">
      <c r="F183">
        <f t="shared" si="4"/>
        <v>0</v>
      </c>
    </row>
    <row r="184" spans="6:6">
      <c r="F184">
        <f t="shared" si="4"/>
        <v>0</v>
      </c>
    </row>
    <row r="185" spans="6:6">
      <c r="F185">
        <f t="shared" si="4"/>
        <v>0</v>
      </c>
    </row>
    <row r="186" spans="6:6">
      <c r="F186">
        <f t="shared" si="4"/>
        <v>0</v>
      </c>
    </row>
    <row r="187" spans="6:6">
      <c r="F187">
        <f t="shared" si="4"/>
        <v>0</v>
      </c>
    </row>
    <row r="188" spans="6:6">
      <c r="F188">
        <f t="shared" si="4"/>
        <v>0</v>
      </c>
    </row>
    <row r="189" spans="6:6">
      <c r="F189">
        <f t="shared" si="4"/>
        <v>0</v>
      </c>
    </row>
    <row r="190" spans="6:6">
      <c r="F190">
        <f t="shared" si="4"/>
        <v>0</v>
      </c>
    </row>
    <row r="191" spans="6:6">
      <c r="F191">
        <f t="shared" si="4"/>
        <v>0</v>
      </c>
    </row>
    <row r="192" spans="6:6">
      <c r="F192">
        <f t="shared" si="4"/>
        <v>0</v>
      </c>
    </row>
    <row r="193" spans="6:6">
      <c r="F193">
        <f t="shared" si="4"/>
        <v>0</v>
      </c>
    </row>
    <row r="194" spans="6:6">
      <c r="F194">
        <f t="shared" si="4"/>
        <v>0</v>
      </c>
    </row>
    <row r="195" spans="6:6">
      <c r="F195">
        <f t="shared" ref="F195:F221" si="5">SUM(B195:C195)</f>
        <v>0</v>
      </c>
    </row>
    <row r="196" spans="6:6">
      <c r="F196">
        <f t="shared" si="5"/>
        <v>0</v>
      </c>
    </row>
    <row r="197" spans="6:6">
      <c r="F197">
        <f t="shared" si="5"/>
        <v>0</v>
      </c>
    </row>
    <row r="198" spans="6:6">
      <c r="F198">
        <f t="shared" si="5"/>
        <v>0</v>
      </c>
    </row>
    <row r="199" spans="6:6">
      <c r="F199">
        <f t="shared" si="5"/>
        <v>0</v>
      </c>
    </row>
    <row r="200" spans="6:6">
      <c r="F200">
        <f t="shared" si="5"/>
        <v>0</v>
      </c>
    </row>
    <row r="201" spans="6:6">
      <c r="F201">
        <f t="shared" si="5"/>
        <v>0</v>
      </c>
    </row>
    <row r="202" spans="6:6">
      <c r="F202">
        <f t="shared" si="5"/>
        <v>0</v>
      </c>
    </row>
    <row r="203" spans="6:6">
      <c r="F203">
        <f t="shared" si="5"/>
        <v>0</v>
      </c>
    </row>
    <row r="204" spans="6:6">
      <c r="F204">
        <f t="shared" si="5"/>
        <v>0</v>
      </c>
    </row>
    <row r="205" spans="6:6">
      <c r="F205">
        <f t="shared" si="5"/>
        <v>0</v>
      </c>
    </row>
    <row r="206" spans="6:6">
      <c r="F206">
        <f t="shared" si="5"/>
        <v>0</v>
      </c>
    </row>
    <row r="207" spans="6:6">
      <c r="F207">
        <f t="shared" si="5"/>
        <v>0</v>
      </c>
    </row>
    <row r="208" spans="6:6">
      <c r="F208">
        <f t="shared" si="5"/>
        <v>0</v>
      </c>
    </row>
    <row r="209" spans="6:6">
      <c r="F209">
        <f t="shared" si="5"/>
        <v>0</v>
      </c>
    </row>
    <row r="210" spans="6:6">
      <c r="F210">
        <f t="shared" si="5"/>
        <v>0</v>
      </c>
    </row>
    <row r="211" spans="6:6">
      <c r="F211">
        <f t="shared" si="5"/>
        <v>0</v>
      </c>
    </row>
    <row r="212" spans="6:6">
      <c r="F212">
        <f t="shared" si="5"/>
        <v>0</v>
      </c>
    </row>
    <row r="213" spans="6:6">
      <c r="F213">
        <f t="shared" si="5"/>
        <v>0</v>
      </c>
    </row>
    <row r="214" spans="6:6">
      <c r="F214">
        <f t="shared" si="5"/>
        <v>0</v>
      </c>
    </row>
    <row r="215" spans="6:6">
      <c r="F215">
        <f t="shared" si="5"/>
        <v>0</v>
      </c>
    </row>
    <row r="216" spans="6:6">
      <c r="F216">
        <f t="shared" si="5"/>
        <v>0</v>
      </c>
    </row>
    <row r="217" spans="6:6">
      <c r="F217">
        <f t="shared" si="5"/>
        <v>0</v>
      </c>
    </row>
    <row r="218" spans="6:6">
      <c r="F218">
        <f t="shared" si="5"/>
        <v>0</v>
      </c>
    </row>
    <row r="219" spans="6:6">
      <c r="F219">
        <f t="shared" si="5"/>
        <v>0</v>
      </c>
    </row>
    <row r="220" spans="6:6">
      <c r="F220">
        <f t="shared" si="5"/>
        <v>0</v>
      </c>
    </row>
    <row r="221" spans="6:6">
      <c r="F221">
        <f t="shared" si="5"/>
        <v>0</v>
      </c>
    </row>
  </sheetData>
  <hyperlinks>
    <hyperlink ref="K1" r:id="rId1"/>
  </hyperlinks>
  <pageMargins left="0.75" right="0.75" top="1" bottom="1" header="0.5" footer="0.5"/>
  <pageSetup paperSize="9" orientation="portrait" horizontalDpi="4294967292" verticalDpi="4294967292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6"/>
  <sheetViews>
    <sheetView zoomScaleNormal="100" workbookViewId="0">
      <selection activeCell="O25" sqref="O25"/>
    </sheetView>
  </sheetViews>
  <sheetFormatPr defaultRowHeight="15"/>
  <cols>
    <col min="5" max="5" width="9.140625" style="9"/>
  </cols>
  <sheetData>
    <row r="1" spans="1:16">
      <c r="A1" t="s">
        <v>40</v>
      </c>
    </row>
    <row r="3" spans="1:16">
      <c r="A3" t="s">
        <v>41</v>
      </c>
    </row>
    <row r="4" spans="1:16">
      <c r="A4" t="s">
        <v>42</v>
      </c>
      <c r="B4" t="s">
        <v>43</v>
      </c>
      <c r="C4" t="s">
        <v>48</v>
      </c>
      <c r="E4" s="9" t="s">
        <v>44</v>
      </c>
      <c r="F4" s="9" t="s">
        <v>44</v>
      </c>
    </row>
    <row r="5" spans="1:16">
      <c r="A5" s="17">
        <v>0.170138888888891</v>
      </c>
      <c r="B5">
        <v>0</v>
      </c>
      <c r="C5">
        <v>0</v>
      </c>
      <c r="F5" s="9"/>
    </row>
    <row r="6" spans="1:16">
      <c r="A6" s="17">
        <v>0.17708333333333501</v>
      </c>
      <c r="B6">
        <v>0</v>
      </c>
      <c r="C6">
        <v>0</v>
      </c>
      <c r="E6" s="9">
        <f>AVERAGE(B5:B6)*1/6</f>
        <v>0</v>
      </c>
      <c r="F6" s="9">
        <f>AVERAGE(C5:C6)*1/6</f>
        <v>0</v>
      </c>
    </row>
    <row r="7" spans="1:16">
      <c r="A7" s="17">
        <v>0.18402777777777901</v>
      </c>
      <c r="B7">
        <v>0</v>
      </c>
      <c r="C7">
        <v>0</v>
      </c>
      <c r="E7" s="9">
        <f t="shared" ref="E7:F70" si="0">AVERAGE(B6:B7)*1/6</f>
        <v>0</v>
      </c>
      <c r="F7" s="9">
        <f t="shared" si="0"/>
        <v>0</v>
      </c>
    </row>
    <row r="8" spans="1:16">
      <c r="A8" s="17">
        <v>0.19097222222222299</v>
      </c>
      <c r="B8">
        <v>0</v>
      </c>
      <c r="C8">
        <v>0</v>
      </c>
      <c r="E8" s="9">
        <f t="shared" si="0"/>
        <v>0</v>
      </c>
      <c r="F8" s="9">
        <f t="shared" si="0"/>
        <v>0</v>
      </c>
    </row>
    <row r="9" spans="1:16">
      <c r="A9" s="17">
        <v>0.19791666666666699</v>
      </c>
      <c r="B9">
        <v>0</v>
      </c>
      <c r="C9">
        <v>0</v>
      </c>
      <c r="E9" s="9">
        <f t="shared" si="0"/>
        <v>0</v>
      </c>
      <c r="F9" s="9">
        <f t="shared" si="0"/>
        <v>0</v>
      </c>
    </row>
    <row r="10" spans="1:16">
      <c r="A10" s="17">
        <v>0.20486111111111099</v>
      </c>
      <c r="B10">
        <v>0</v>
      </c>
      <c r="C10">
        <v>0</v>
      </c>
      <c r="E10" s="9">
        <f t="shared" si="0"/>
        <v>0</v>
      </c>
      <c r="F10" s="9">
        <f t="shared" si="0"/>
        <v>0</v>
      </c>
    </row>
    <row r="11" spans="1:16">
      <c r="A11" s="17">
        <v>0.211805555555556</v>
      </c>
      <c r="B11">
        <v>0</v>
      </c>
      <c r="C11">
        <v>0</v>
      </c>
      <c r="E11" s="9">
        <f t="shared" si="0"/>
        <v>0</v>
      </c>
      <c r="F11" s="9">
        <f t="shared" si="0"/>
        <v>0</v>
      </c>
    </row>
    <row r="12" spans="1:16">
      <c r="A12" s="17">
        <v>0.21875</v>
      </c>
      <c r="B12">
        <v>0</v>
      </c>
      <c r="C12">
        <v>0</v>
      </c>
      <c r="E12" s="9">
        <f t="shared" si="0"/>
        <v>0</v>
      </c>
      <c r="F12" s="9">
        <f t="shared" si="0"/>
        <v>0</v>
      </c>
    </row>
    <row r="13" spans="1:16">
      <c r="A13" s="17">
        <v>0.225694444444445</v>
      </c>
      <c r="B13">
        <v>0</v>
      </c>
      <c r="C13">
        <v>0</v>
      </c>
      <c r="E13" s="9">
        <f t="shared" si="0"/>
        <v>0</v>
      </c>
      <c r="F13" s="9">
        <f t="shared" si="0"/>
        <v>0</v>
      </c>
    </row>
    <row r="14" spans="1:16">
      <c r="A14" s="17">
        <v>0.23263888888888901</v>
      </c>
      <c r="B14">
        <v>0</v>
      </c>
      <c r="C14">
        <v>0</v>
      </c>
      <c r="E14" s="9">
        <f t="shared" si="0"/>
        <v>0</v>
      </c>
      <c r="F14" s="9">
        <f t="shared" si="0"/>
        <v>0</v>
      </c>
    </row>
    <row r="15" spans="1:16">
      <c r="A15" s="17">
        <v>0.23958333333333301</v>
      </c>
      <c r="B15">
        <v>0</v>
      </c>
      <c r="C15">
        <v>0</v>
      </c>
      <c r="E15" s="9">
        <f t="shared" si="0"/>
        <v>0</v>
      </c>
      <c r="F15" s="9">
        <f t="shared" si="0"/>
        <v>0</v>
      </c>
    </row>
    <row r="16" spans="1:16">
      <c r="A16" s="17">
        <v>0.24652777777777801</v>
      </c>
      <c r="B16">
        <v>0</v>
      </c>
      <c r="C16">
        <v>0</v>
      </c>
      <c r="E16" s="9">
        <f t="shared" si="0"/>
        <v>0</v>
      </c>
      <c r="F16" s="9">
        <f t="shared" si="0"/>
        <v>0</v>
      </c>
      <c r="P16" s="17"/>
    </row>
    <row r="17" spans="1:13">
      <c r="A17" s="17">
        <v>0.25347222222222199</v>
      </c>
      <c r="B17">
        <v>0</v>
      </c>
      <c r="C17">
        <v>0</v>
      </c>
      <c r="E17" s="9">
        <f t="shared" si="0"/>
        <v>0</v>
      </c>
      <c r="F17" s="9">
        <f t="shared" si="0"/>
        <v>0</v>
      </c>
    </row>
    <row r="18" spans="1:13">
      <c r="A18" s="17">
        <v>0.26041666666666702</v>
      </c>
      <c r="B18">
        <v>0</v>
      </c>
      <c r="C18">
        <v>0</v>
      </c>
      <c r="E18" s="9">
        <f t="shared" si="0"/>
        <v>0</v>
      </c>
      <c r="F18" s="9">
        <f t="shared" si="0"/>
        <v>0</v>
      </c>
    </row>
    <row r="19" spans="1:13">
      <c r="A19" s="17">
        <v>0.26736111111111099</v>
      </c>
      <c r="B19">
        <v>0</v>
      </c>
      <c r="C19">
        <v>0</v>
      </c>
      <c r="E19" s="9">
        <f t="shared" si="0"/>
        <v>0</v>
      </c>
      <c r="F19" s="9">
        <f t="shared" si="0"/>
        <v>0</v>
      </c>
    </row>
    <row r="20" spans="1:13">
      <c r="A20" s="17">
        <v>0.27430555555555602</v>
      </c>
      <c r="B20">
        <v>0</v>
      </c>
      <c r="C20">
        <v>0</v>
      </c>
      <c r="E20" s="9">
        <f t="shared" si="0"/>
        <v>0</v>
      </c>
      <c r="F20" s="9">
        <f t="shared" si="0"/>
        <v>0</v>
      </c>
    </row>
    <row r="21" spans="1:13">
      <c r="A21" s="17">
        <v>0.28125</v>
      </c>
      <c r="B21">
        <v>0</v>
      </c>
      <c r="C21">
        <v>0</v>
      </c>
      <c r="E21" s="9">
        <f t="shared" si="0"/>
        <v>0</v>
      </c>
      <c r="F21" s="9">
        <f t="shared" si="0"/>
        <v>0</v>
      </c>
    </row>
    <row r="22" spans="1:13">
      <c r="A22" s="17">
        <v>0.28819444444444398</v>
      </c>
      <c r="B22">
        <v>0</v>
      </c>
      <c r="C22">
        <v>0</v>
      </c>
      <c r="E22" s="9">
        <f t="shared" si="0"/>
        <v>0</v>
      </c>
      <c r="F22" s="9">
        <f t="shared" si="0"/>
        <v>0</v>
      </c>
    </row>
    <row r="23" spans="1:13">
      <c r="A23" s="17">
        <v>0.2951388888888889</v>
      </c>
      <c r="B23">
        <v>0</v>
      </c>
      <c r="C23">
        <v>0</v>
      </c>
      <c r="E23" s="9">
        <f t="shared" si="0"/>
        <v>0</v>
      </c>
      <c r="F23" s="9">
        <f t="shared" si="0"/>
        <v>0</v>
      </c>
    </row>
    <row r="24" spans="1:13">
      <c r="A24" s="17">
        <v>0.30208333333333331</v>
      </c>
      <c r="B24">
        <v>0</v>
      </c>
      <c r="C24">
        <v>0</v>
      </c>
      <c r="E24" s="9">
        <f t="shared" si="0"/>
        <v>0</v>
      </c>
      <c r="F24" s="9">
        <f t="shared" si="0"/>
        <v>0</v>
      </c>
    </row>
    <row r="25" spans="1:13">
      <c r="A25" s="17">
        <v>0.30902777777777801</v>
      </c>
      <c r="B25">
        <v>4</v>
      </c>
      <c r="C25">
        <v>4</v>
      </c>
      <c r="E25" s="9">
        <f t="shared" si="0"/>
        <v>0.33333333333333331</v>
      </c>
      <c r="F25" s="9">
        <f t="shared" si="0"/>
        <v>0.33333333333333331</v>
      </c>
      <c r="I25" t="s">
        <v>45</v>
      </c>
      <c r="L25" s="19">
        <f>E114/1000</f>
        <v>4.0774999999999979</v>
      </c>
      <c r="M25" t="s">
        <v>46</v>
      </c>
    </row>
    <row r="26" spans="1:13">
      <c r="A26" s="17">
        <v>0.31597222222222199</v>
      </c>
      <c r="B26">
        <v>12</v>
      </c>
      <c r="C26">
        <v>12</v>
      </c>
      <c r="E26" s="9">
        <f t="shared" si="0"/>
        <v>1.3333333333333333</v>
      </c>
      <c r="F26" s="9">
        <f t="shared" si="0"/>
        <v>1.3333333333333333</v>
      </c>
      <c r="I26" t="s">
        <v>47</v>
      </c>
      <c r="L26" s="19">
        <f>F114/1000</f>
        <v>4.5516666666666676</v>
      </c>
      <c r="M26" t="s">
        <v>46</v>
      </c>
    </row>
    <row r="27" spans="1:13">
      <c r="A27" s="17">
        <v>0.32291666666666702</v>
      </c>
      <c r="B27">
        <v>38</v>
      </c>
      <c r="C27">
        <v>38</v>
      </c>
      <c r="E27" s="9">
        <f t="shared" si="0"/>
        <v>4.166666666666667</v>
      </c>
      <c r="F27" s="9">
        <f t="shared" si="0"/>
        <v>4.166666666666667</v>
      </c>
    </row>
    <row r="28" spans="1:13">
      <c r="A28" s="17">
        <v>0.32986111111111099</v>
      </c>
      <c r="B28">
        <v>33</v>
      </c>
      <c r="C28">
        <v>33</v>
      </c>
      <c r="E28" s="9">
        <f t="shared" si="0"/>
        <v>5.916666666666667</v>
      </c>
      <c r="F28" s="9">
        <f t="shared" si="0"/>
        <v>5.916666666666667</v>
      </c>
      <c r="G28" s="17"/>
    </row>
    <row r="29" spans="1:13">
      <c r="A29" s="17">
        <v>0.33680555555555503</v>
      </c>
      <c r="B29">
        <v>44</v>
      </c>
      <c r="C29">
        <v>44</v>
      </c>
      <c r="E29" s="9">
        <f t="shared" si="0"/>
        <v>6.416666666666667</v>
      </c>
      <c r="F29" s="9">
        <f t="shared" si="0"/>
        <v>6.416666666666667</v>
      </c>
    </row>
    <row r="30" spans="1:13">
      <c r="A30" s="17">
        <v>0.34375</v>
      </c>
      <c r="B30">
        <v>56</v>
      </c>
      <c r="C30">
        <v>56</v>
      </c>
      <c r="E30" s="9">
        <f t="shared" si="0"/>
        <v>8.3333333333333339</v>
      </c>
      <c r="F30" s="9">
        <f t="shared" si="0"/>
        <v>8.3333333333333339</v>
      </c>
    </row>
    <row r="31" spans="1:13">
      <c r="A31" s="17">
        <v>0.35069444444444398</v>
      </c>
      <c r="B31">
        <v>69</v>
      </c>
      <c r="C31">
        <v>69</v>
      </c>
      <c r="E31" s="9">
        <f t="shared" si="0"/>
        <v>10.416666666666666</v>
      </c>
      <c r="F31" s="9">
        <f t="shared" si="0"/>
        <v>10.416666666666666</v>
      </c>
    </row>
    <row r="32" spans="1:13">
      <c r="A32" s="17">
        <v>0.35763888888888901</v>
      </c>
      <c r="B32">
        <v>135</v>
      </c>
      <c r="C32">
        <v>135</v>
      </c>
      <c r="E32" s="9">
        <f t="shared" si="0"/>
        <v>17</v>
      </c>
      <c r="F32" s="9">
        <f t="shared" si="0"/>
        <v>17</v>
      </c>
    </row>
    <row r="33" spans="1:6">
      <c r="A33" s="17">
        <v>0.36458333333333298</v>
      </c>
      <c r="B33">
        <v>299</v>
      </c>
      <c r="C33">
        <v>299</v>
      </c>
      <c r="E33" s="9">
        <f t="shared" si="0"/>
        <v>36.166666666666664</v>
      </c>
      <c r="F33" s="9">
        <f t="shared" si="0"/>
        <v>36.166666666666664</v>
      </c>
    </row>
    <row r="34" spans="1:6">
      <c r="A34" s="17">
        <v>0.37152777777777801</v>
      </c>
      <c r="B34">
        <v>348</v>
      </c>
      <c r="C34">
        <v>348</v>
      </c>
      <c r="E34" s="9">
        <f t="shared" si="0"/>
        <v>53.916666666666664</v>
      </c>
      <c r="F34" s="9">
        <f t="shared" si="0"/>
        <v>53.916666666666664</v>
      </c>
    </row>
    <row r="35" spans="1:6">
      <c r="A35" s="17">
        <v>0.37847222222222199</v>
      </c>
      <c r="B35">
        <v>385</v>
      </c>
      <c r="C35">
        <v>385</v>
      </c>
      <c r="E35" s="9">
        <f t="shared" si="0"/>
        <v>61.083333333333336</v>
      </c>
      <c r="F35" s="9">
        <f t="shared" si="0"/>
        <v>61.083333333333336</v>
      </c>
    </row>
    <row r="36" spans="1:6">
      <c r="A36" s="17">
        <v>0.38541666666666602</v>
      </c>
      <c r="B36">
        <v>416</v>
      </c>
      <c r="C36">
        <v>416</v>
      </c>
      <c r="E36" s="9">
        <f t="shared" si="0"/>
        <v>66.75</v>
      </c>
      <c r="F36" s="9">
        <f t="shared" si="0"/>
        <v>66.75</v>
      </c>
    </row>
    <row r="37" spans="1:6">
      <c r="A37" s="17">
        <v>0.39236111111111099</v>
      </c>
      <c r="B37">
        <v>447</v>
      </c>
      <c r="C37">
        <v>447</v>
      </c>
      <c r="E37" s="9">
        <f t="shared" si="0"/>
        <v>71.916666666666671</v>
      </c>
      <c r="F37" s="9">
        <f t="shared" si="0"/>
        <v>71.916666666666671</v>
      </c>
    </row>
    <row r="38" spans="1:6">
      <c r="A38" s="17">
        <v>0.39930555555555503</v>
      </c>
      <c r="B38">
        <v>474</v>
      </c>
      <c r="C38">
        <v>474</v>
      </c>
      <c r="E38" s="9">
        <f t="shared" si="0"/>
        <v>76.75</v>
      </c>
      <c r="F38" s="9">
        <f t="shared" si="0"/>
        <v>76.75</v>
      </c>
    </row>
    <row r="39" spans="1:6">
      <c r="A39" s="17">
        <v>0.40625</v>
      </c>
      <c r="B39">
        <v>499</v>
      </c>
      <c r="C39">
        <v>499</v>
      </c>
      <c r="E39" s="9">
        <f t="shared" si="0"/>
        <v>81.083333333333329</v>
      </c>
      <c r="F39" s="9">
        <f t="shared" si="0"/>
        <v>81.083333333333329</v>
      </c>
    </row>
    <row r="40" spans="1:6">
      <c r="A40" s="17">
        <v>0.41319444444444398</v>
      </c>
      <c r="B40">
        <v>526</v>
      </c>
      <c r="C40">
        <v>526</v>
      </c>
      <c r="E40" s="9">
        <f t="shared" si="0"/>
        <v>85.416666666666671</v>
      </c>
      <c r="F40" s="9">
        <f t="shared" si="0"/>
        <v>85.416666666666671</v>
      </c>
    </row>
    <row r="41" spans="1:6">
      <c r="A41" s="17">
        <v>0.42013888888888901</v>
      </c>
      <c r="B41">
        <v>550</v>
      </c>
      <c r="C41">
        <v>550</v>
      </c>
      <c r="E41" s="9">
        <f t="shared" si="0"/>
        <v>89.666666666666671</v>
      </c>
      <c r="F41" s="9">
        <f t="shared" si="0"/>
        <v>89.666666666666671</v>
      </c>
    </row>
    <row r="42" spans="1:6">
      <c r="A42" s="17">
        <v>0.42708333333333298</v>
      </c>
      <c r="B42">
        <v>571</v>
      </c>
      <c r="C42">
        <v>571</v>
      </c>
      <c r="E42" s="9">
        <f t="shared" si="0"/>
        <v>93.416666666666671</v>
      </c>
      <c r="F42" s="9">
        <f t="shared" si="0"/>
        <v>93.416666666666671</v>
      </c>
    </row>
    <row r="43" spans="1:6">
      <c r="A43" s="17">
        <v>0.43402777777777701</v>
      </c>
      <c r="B43">
        <v>587</v>
      </c>
      <c r="C43">
        <v>587</v>
      </c>
      <c r="E43" s="9">
        <f t="shared" si="0"/>
        <v>96.5</v>
      </c>
      <c r="F43" s="9">
        <f t="shared" si="0"/>
        <v>96.5</v>
      </c>
    </row>
    <row r="44" spans="1:6">
      <c r="A44" s="17">
        <v>0.44097222222222199</v>
      </c>
      <c r="B44">
        <v>606</v>
      </c>
      <c r="C44">
        <v>606</v>
      </c>
      <c r="E44" s="9">
        <f t="shared" si="0"/>
        <v>99.416666666666671</v>
      </c>
      <c r="F44" s="9">
        <f t="shared" si="0"/>
        <v>99.416666666666671</v>
      </c>
    </row>
    <row r="45" spans="1:6">
      <c r="A45" s="17">
        <v>0.44791666666666602</v>
      </c>
      <c r="B45">
        <v>622</v>
      </c>
      <c r="C45">
        <v>622</v>
      </c>
      <c r="E45" s="9">
        <f t="shared" si="0"/>
        <v>102.33333333333333</v>
      </c>
      <c r="F45" s="9">
        <f t="shared" si="0"/>
        <v>102.33333333333333</v>
      </c>
    </row>
    <row r="46" spans="1:6">
      <c r="A46" s="17">
        <v>0.45486111111111099</v>
      </c>
      <c r="B46">
        <v>636</v>
      </c>
      <c r="C46">
        <v>636</v>
      </c>
      <c r="E46" s="9">
        <f t="shared" si="0"/>
        <v>104.83333333333333</v>
      </c>
      <c r="F46" s="9">
        <f t="shared" si="0"/>
        <v>104.83333333333333</v>
      </c>
    </row>
    <row r="47" spans="1:6">
      <c r="A47" s="17">
        <v>0.46180555555555503</v>
      </c>
      <c r="B47">
        <v>647</v>
      </c>
      <c r="C47">
        <v>647</v>
      </c>
      <c r="E47" s="9">
        <f t="shared" si="0"/>
        <v>106.91666666666667</v>
      </c>
      <c r="F47" s="9">
        <f t="shared" si="0"/>
        <v>106.91666666666667</v>
      </c>
    </row>
    <row r="48" spans="1:6">
      <c r="A48" s="17">
        <v>0.468749999999999</v>
      </c>
      <c r="B48">
        <v>659</v>
      </c>
      <c r="C48">
        <v>659</v>
      </c>
      <c r="E48" s="9">
        <f t="shared" si="0"/>
        <v>108.83333333333333</v>
      </c>
      <c r="F48" s="9">
        <f t="shared" si="0"/>
        <v>108.83333333333333</v>
      </c>
    </row>
    <row r="49" spans="1:11">
      <c r="A49" s="17">
        <v>0.47569444444444398</v>
      </c>
      <c r="B49">
        <v>664</v>
      </c>
      <c r="C49">
        <v>664</v>
      </c>
      <c r="E49" s="9">
        <f t="shared" si="0"/>
        <v>110.25</v>
      </c>
      <c r="F49" s="9">
        <f t="shared" si="0"/>
        <v>110.25</v>
      </c>
    </row>
    <row r="50" spans="1:11">
      <c r="A50" s="17">
        <v>0.48263888888888801</v>
      </c>
      <c r="B50">
        <v>671</v>
      </c>
      <c r="C50">
        <v>671</v>
      </c>
      <c r="E50" s="9">
        <f t="shared" si="0"/>
        <v>111.25</v>
      </c>
      <c r="F50" s="9">
        <f t="shared" si="0"/>
        <v>111.25</v>
      </c>
    </row>
    <row r="51" spans="1:11">
      <c r="A51" s="17">
        <v>0.48958333333333298</v>
      </c>
      <c r="B51">
        <v>670</v>
      </c>
      <c r="C51">
        <v>670</v>
      </c>
      <c r="E51" s="9">
        <f t="shared" si="0"/>
        <v>111.75</v>
      </c>
      <c r="F51" s="9">
        <f t="shared" si="0"/>
        <v>111.75</v>
      </c>
    </row>
    <row r="52" spans="1:11">
      <c r="A52" s="17">
        <v>0.49652777777777701</v>
      </c>
      <c r="B52">
        <v>675</v>
      </c>
      <c r="C52">
        <v>675</v>
      </c>
      <c r="E52" s="9">
        <f t="shared" si="0"/>
        <v>112.08333333333333</v>
      </c>
      <c r="F52" s="9">
        <f t="shared" si="0"/>
        <v>112.08333333333333</v>
      </c>
    </row>
    <row r="53" spans="1:11">
      <c r="A53" s="17">
        <v>0.50347222222222199</v>
      </c>
      <c r="B53">
        <v>685</v>
      </c>
      <c r="C53">
        <v>685</v>
      </c>
      <c r="E53" s="9">
        <f t="shared" si="0"/>
        <v>113.33333333333333</v>
      </c>
      <c r="F53" s="9">
        <f t="shared" si="0"/>
        <v>113.33333333333333</v>
      </c>
    </row>
    <row r="54" spans="1:11">
      <c r="A54" s="17">
        <v>0.51041666666666596</v>
      </c>
      <c r="B54">
        <v>682</v>
      </c>
      <c r="C54">
        <v>682</v>
      </c>
      <c r="E54" s="9">
        <f t="shared" si="0"/>
        <v>113.91666666666667</v>
      </c>
      <c r="F54" s="9">
        <f t="shared" si="0"/>
        <v>113.91666666666667</v>
      </c>
    </row>
    <row r="55" spans="1:11">
      <c r="A55" s="17">
        <v>0.51736111111111005</v>
      </c>
      <c r="B55">
        <v>693</v>
      </c>
      <c r="C55">
        <v>693</v>
      </c>
      <c r="E55" s="9">
        <f t="shared" si="0"/>
        <v>114.58333333333333</v>
      </c>
      <c r="F55" s="9">
        <f t="shared" si="0"/>
        <v>114.58333333333333</v>
      </c>
    </row>
    <row r="56" spans="1:11">
      <c r="A56" s="17">
        <v>0.52430555555555503</v>
      </c>
      <c r="B56">
        <v>680</v>
      </c>
      <c r="C56" s="13">
        <v>680</v>
      </c>
      <c r="E56" s="9">
        <f t="shared" si="0"/>
        <v>114.41666666666667</v>
      </c>
      <c r="F56" s="9">
        <f t="shared" si="0"/>
        <v>114.41666666666667</v>
      </c>
    </row>
    <row r="57" spans="1:11">
      <c r="A57" s="17">
        <v>0.531249999999999</v>
      </c>
      <c r="B57">
        <v>670</v>
      </c>
      <c r="C57" s="13">
        <v>678</v>
      </c>
      <c r="E57" s="9">
        <f t="shared" si="0"/>
        <v>112.5</v>
      </c>
      <c r="F57" s="9">
        <f t="shared" si="0"/>
        <v>113.16666666666667</v>
      </c>
      <c r="G57" s="20">
        <f t="shared" ref="G57:H72" si="1">E57</f>
        <v>112.5</v>
      </c>
      <c r="H57" s="20">
        <f t="shared" si="1"/>
        <v>113.16666666666667</v>
      </c>
      <c r="I57" t="s">
        <v>49</v>
      </c>
      <c r="K57">
        <f>SUM(G57:G66)/1000</f>
        <v>0.93208333333333337</v>
      </c>
    </row>
    <row r="58" spans="1:11">
      <c r="A58" s="17">
        <v>0.53819444444444398</v>
      </c>
      <c r="B58">
        <v>630</v>
      </c>
      <c r="C58" s="13">
        <v>675</v>
      </c>
      <c r="E58" s="9">
        <f t="shared" si="0"/>
        <v>108.33333333333333</v>
      </c>
      <c r="F58" s="9">
        <f t="shared" si="0"/>
        <v>112.75</v>
      </c>
      <c r="G58" s="20">
        <f t="shared" si="1"/>
        <v>108.33333333333333</v>
      </c>
      <c r="H58" s="20">
        <f t="shared" si="1"/>
        <v>112.75</v>
      </c>
      <c r="I58" t="s">
        <v>50</v>
      </c>
      <c r="K58">
        <f>SUM(H57:H66)/1000</f>
        <v>1.0874166666666667</v>
      </c>
    </row>
    <row r="59" spans="1:11">
      <c r="A59" s="17">
        <v>0.54513888888888795</v>
      </c>
      <c r="B59">
        <v>552</v>
      </c>
      <c r="C59" s="13">
        <v>671</v>
      </c>
      <c r="E59" s="9">
        <f t="shared" si="0"/>
        <v>98.5</v>
      </c>
      <c r="F59" s="9">
        <f t="shared" si="0"/>
        <v>112.16666666666667</v>
      </c>
      <c r="G59" s="20">
        <f t="shared" si="1"/>
        <v>98.5</v>
      </c>
      <c r="H59" s="20">
        <f t="shared" si="1"/>
        <v>112.16666666666667</v>
      </c>
    </row>
    <row r="60" spans="1:11">
      <c r="A60" s="17">
        <v>0.55208333333333304</v>
      </c>
      <c r="B60">
        <v>461</v>
      </c>
      <c r="C60" s="13">
        <v>665</v>
      </c>
      <c r="E60" s="9">
        <f t="shared" si="0"/>
        <v>84.416666666666671</v>
      </c>
      <c r="F60" s="9">
        <f t="shared" si="0"/>
        <v>111.33333333333333</v>
      </c>
      <c r="G60" s="20">
        <f t="shared" si="1"/>
        <v>84.416666666666671</v>
      </c>
      <c r="H60" s="20">
        <f t="shared" si="1"/>
        <v>111.33333333333333</v>
      </c>
    </row>
    <row r="61" spans="1:11">
      <c r="A61" s="17">
        <v>0.55902777777777701</v>
      </c>
      <c r="B61">
        <v>445</v>
      </c>
      <c r="C61" s="13">
        <v>658</v>
      </c>
      <c r="E61" s="9">
        <f t="shared" si="0"/>
        <v>75.5</v>
      </c>
      <c r="F61" s="9">
        <f t="shared" si="0"/>
        <v>110.25</v>
      </c>
      <c r="G61" s="20">
        <f t="shared" si="1"/>
        <v>75.5</v>
      </c>
      <c r="H61" s="20">
        <f t="shared" si="1"/>
        <v>110.25</v>
      </c>
    </row>
    <row r="62" spans="1:11">
      <c r="A62" s="17">
        <v>0.56597222222222099</v>
      </c>
      <c r="B62">
        <v>485</v>
      </c>
      <c r="C62" s="13">
        <v>650</v>
      </c>
      <c r="E62" s="9">
        <f t="shared" si="0"/>
        <v>77.5</v>
      </c>
      <c r="F62" s="9">
        <f t="shared" si="0"/>
        <v>109</v>
      </c>
      <c r="G62" s="20">
        <f t="shared" si="1"/>
        <v>77.5</v>
      </c>
      <c r="H62" s="20">
        <f t="shared" si="1"/>
        <v>109</v>
      </c>
    </row>
    <row r="63" spans="1:11">
      <c r="A63" s="17">
        <v>0.57291666666666596</v>
      </c>
      <c r="B63">
        <v>527</v>
      </c>
      <c r="C63" s="13">
        <v>642</v>
      </c>
      <c r="E63" s="9">
        <f t="shared" si="0"/>
        <v>84.333333333333329</v>
      </c>
      <c r="F63" s="9">
        <f t="shared" si="0"/>
        <v>107.66666666666667</v>
      </c>
      <c r="G63" s="20">
        <f t="shared" si="1"/>
        <v>84.333333333333329</v>
      </c>
      <c r="H63" s="20">
        <f t="shared" si="1"/>
        <v>107.66666666666667</v>
      </c>
    </row>
    <row r="64" spans="1:11">
      <c r="A64" s="17">
        <v>0.57986111111111005</v>
      </c>
      <c r="B64">
        <v>581</v>
      </c>
      <c r="C64" s="13">
        <v>630</v>
      </c>
      <c r="E64" s="9">
        <f t="shared" si="0"/>
        <v>92.333333333333329</v>
      </c>
      <c r="F64" s="9">
        <f t="shared" si="0"/>
        <v>106</v>
      </c>
      <c r="G64" s="20">
        <f t="shared" si="1"/>
        <v>92.333333333333329</v>
      </c>
      <c r="H64" s="20">
        <f t="shared" si="1"/>
        <v>106</v>
      </c>
    </row>
    <row r="65" spans="1:11">
      <c r="A65" s="17">
        <v>0.58680555555555503</v>
      </c>
      <c r="B65">
        <v>601</v>
      </c>
      <c r="C65" s="13">
        <v>615</v>
      </c>
      <c r="E65" s="9">
        <f t="shared" si="0"/>
        <v>98.5</v>
      </c>
      <c r="F65" s="9">
        <f t="shared" si="0"/>
        <v>103.75</v>
      </c>
      <c r="G65" s="20">
        <f t="shared" si="1"/>
        <v>98.5</v>
      </c>
      <c r="H65" s="20">
        <f t="shared" si="1"/>
        <v>103.75</v>
      </c>
    </row>
    <row r="66" spans="1:11">
      <c r="A66" s="17">
        <v>0.593749999999999</v>
      </c>
      <c r="B66">
        <v>601</v>
      </c>
      <c r="C66" s="18">
        <v>601</v>
      </c>
      <c r="E66" s="9">
        <f t="shared" si="0"/>
        <v>100.16666666666667</v>
      </c>
      <c r="F66" s="9">
        <f t="shared" si="0"/>
        <v>101.33333333333333</v>
      </c>
      <c r="G66" s="20">
        <f t="shared" si="1"/>
        <v>100.16666666666667</v>
      </c>
      <c r="H66" s="20">
        <f t="shared" si="1"/>
        <v>101.33333333333333</v>
      </c>
    </row>
    <row r="67" spans="1:11">
      <c r="A67" s="17">
        <v>0.60069444444444298</v>
      </c>
      <c r="B67">
        <v>553</v>
      </c>
      <c r="C67" s="13">
        <v>582</v>
      </c>
      <c r="E67" s="9">
        <f t="shared" si="0"/>
        <v>96.166666666666671</v>
      </c>
      <c r="F67" s="9">
        <f t="shared" si="0"/>
        <v>98.583333333333329</v>
      </c>
      <c r="G67" s="21">
        <f t="shared" si="1"/>
        <v>96.166666666666671</v>
      </c>
      <c r="H67" s="21">
        <f t="shared" si="1"/>
        <v>98.583333333333329</v>
      </c>
      <c r="I67" t="s">
        <v>51</v>
      </c>
      <c r="K67">
        <f>SUM(G67:G75)/1000</f>
        <v>0.43708333333333343</v>
      </c>
    </row>
    <row r="68" spans="1:11">
      <c r="A68" s="17">
        <v>0.60763888888888795</v>
      </c>
      <c r="B68">
        <v>368</v>
      </c>
      <c r="C68" s="13">
        <v>562</v>
      </c>
      <c r="E68" s="9">
        <f t="shared" si="0"/>
        <v>76.75</v>
      </c>
      <c r="F68" s="9">
        <f t="shared" si="0"/>
        <v>95.333333333333329</v>
      </c>
      <c r="G68" s="21">
        <f t="shared" si="1"/>
        <v>76.75</v>
      </c>
      <c r="H68" s="21">
        <f t="shared" si="1"/>
        <v>95.333333333333329</v>
      </c>
      <c r="I68" t="s">
        <v>52</v>
      </c>
      <c r="K68">
        <f>SUM(H67:H75)/1000</f>
        <v>0.75591666666666679</v>
      </c>
    </row>
    <row r="69" spans="1:11">
      <c r="A69" s="17">
        <v>0.61458333333333204</v>
      </c>
      <c r="B69">
        <v>239</v>
      </c>
      <c r="C69" s="13">
        <v>541</v>
      </c>
      <c r="E69" s="9">
        <f t="shared" si="0"/>
        <v>50.583333333333336</v>
      </c>
      <c r="F69" s="9">
        <f t="shared" si="0"/>
        <v>91.916666666666671</v>
      </c>
      <c r="G69" s="21">
        <f t="shared" si="1"/>
        <v>50.583333333333336</v>
      </c>
      <c r="H69" s="21">
        <f t="shared" si="1"/>
        <v>91.916666666666671</v>
      </c>
    </row>
    <row r="70" spans="1:11">
      <c r="A70" s="17">
        <v>0.62152777777777701</v>
      </c>
      <c r="B70">
        <v>162</v>
      </c>
      <c r="C70" s="13">
        <v>519</v>
      </c>
      <c r="E70" s="9">
        <f t="shared" si="0"/>
        <v>33.416666666666664</v>
      </c>
      <c r="F70" s="9">
        <f t="shared" si="0"/>
        <v>88.333333333333329</v>
      </c>
      <c r="G70" s="21">
        <f t="shared" si="1"/>
        <v>33.416666666666664</v>
      </c>
      <c r="H70" s="21">
        <f t="shared" si="1"/>
        <v>88.333333333333329</v>
      </c>
    </row>
    <row r="71" spans="1:11">
      <c r="A71" s="17">
        <v>0.62847222222222099</v>
      </c>
      <c r="B71">
        <v>132</v>
      </c>
      <c r="C71" s="13">
        <v>496</v>
      </c>
      <c r="E71" s="9">
        <f t="shared" ref="E71:F112" si="2">AVERAGE(B70:B71)*1/6</f>
        <v>24.5</v>
      </c>
      <c r="F71" s="9">
        <f t="shared" si="2"/>
        <v>84.583333333333329</v>
      </c>
      <c r="G71" s="21">
        <f t="shared" si="1"/>
        <v>24.5</v>
      </c>
      <c r="H71" s="21">
        <f t="shared" si="1"/>
        <v>84.583333333333329</v>
      </c>
    </row>
    <row r="72" spans="1:11">
      <c r="A72" s="17">
        <v>0.63541666666666596</v>
      </c>
      <c r="B72">
        <v>149</v>
      </c>
      <c r="C72" s="13">
        <v>472</v>
      </c>
      <c r="E72" s="9">
        <f t="shared" si="2"/>
        <v>23.416666666666668</v>
      </c>
      <c r="F72" s="9">
        <f t="shared" si="2"/>
        <v>80.666666666666671</v>
      </c>
      <c r="G72" s="21">
        <f t="shared" si="1"/>
        <v>23.416666666666668</v>
      </c>
      <c r="H72" s="21">
        <f t="shared" si="1"/>
        <v>80.666666666666671</v>
      </c>
    </row>
    <row r="73" spans="1:11">
      <c r="A73" s="17">
        <v>0.64236111111111005</v>
      </c>
      <c r="B73">
        <v>210</v>
      </c>
      <c r="C73" s="13">
        <v>447</v>
      </c>
      <c r="E73" s="9">
        <f t="shared" si="2"/>
        <v>29.916666666666668</v>
      </c>
      <c r="F73" s="9">
        <f t="shared" si="2"/>
        <v>76.583333333333329</v>
      </c>
      <c r="G73" s="21">
        <f t="shared" ref="G73:H75" si="3">E73</f>
        <v>29.916666666666668</v>
      </c>
      <c r="H73" s="21">
        <f t="shared" si="3"/>
        <v>76.583333333333329</v>
      </c>
    </row>
    <row r="74" spans="1:11">
      <c r="A74" s="17">
        <v>0.64930555555555403</v>
      </c>
      <c r="B74">
        <v>314</v>
      </c>
      <c r="C74" s="13">
        <v>421</v>
      </c>
      <c r="E74" s="9">
        <f t="shared" si="2"/>
        <v>43.666666666666664</v>
      </c>
      <c r="F74" s="9">
        <f t="shared" si="2"/>
        <v>72.333333333333329</v>
      </c>
      <c r="G74" s="21">
        <f t="shared" si="3"/>
        <v>43.666666666666664</v>
      </c>
      <c r="H74" s="21">
        <f t="shared" si="3"/>
        <v>72.333333333333329</v>
      </c>
    </row>
    <row r="75" spans="1:11">
      <c r="A75" s="17">
        <v>0.656249999999999</v>
      </c>
      <c r="B75">
        <v>390</v>
      </c>
      <c r="C75" s="18">
        <v>390</v>
      </c>
      <c r="E75" s="9">
        <f t="shared" si="2"/>
        <v>58.666666666666664</v>
      </c>
      <c r="F75" s="9">
        <f t="shared" si="2"/>
        <v>67.583333333333329</v>
      </c>
      <c r="G75" s="21">
        <f t="shared" si="3"/>
        <v>58.666666666666664</v>
      </c>
      <c r="H75" s="21">
        <f t="shared" si="3"/>
        <v>67.583333333333329</v>
      </c>
    </row>
    <row r="76" spans="1:11">
      <c r="A76" s="17">
        <v>0.66319444444444298</v>
      </c>
      <c r="B76">
        <v>368</v>
      </c>
      <c r="C76">
        <v>368</v>
      </c>
      <c r="E76" s="9">
        <f t="shared" si="2"/>
        <v>63.166666666666664</v>
      </c>
      <c r="F76" s="9">
        <f t="shared" si="2"/>
        <v>63.166666666666664</v>
      </c>
    </row>
    <row r="77" spans="1:11">
      <c r="A77" s="17">
        <v>0.67013888888888795</v>
      </c>
      <c r="B77">
        <v>337</v>
      </c>
      <c r="C77">
        <v>337</v>
      </c>
      <c r="E77" s="9">
        <f t="shared" si="2"/>
        <v>58.75</v>
      </c>
      <c r="F77" s="9">
        <f t="shared" si="2"/>
        <v>58.75</v>
      </c>
    </row>
    <row r="78" spans="1:11">
      <c r="A78" s="17">
        <v>0.67708333333333204</v>
      </c>
      <c r="B78">
        <v>301</v>
      </c>
      <c r="C78">
        <v>301</v>
      </c>
      <c r="E78" s="9">
        <f t="shared" si="2"/>
        <v>53.166666666666664</v>
      </c>
      <c r="F78" s="9">
        <f t="shared" si="2"/>
        <v>53.166666666666664</v>
      </c>
    </row>
    <row r="79" spans="1:11">
      <c r="A79" s="17">
        <v>0.68402777777777701</v>
      </c>
      <c r="B79">
        <v>269</v>
      </c>
      <c r="C79">
        <v>269</v>
      </c>
      <c r="E79" s="9">
        <f t="shared" si="2"/>
        <v>47.5</v>
      </c>
      <c r="F79" s="9">
        <f t="shared" si="2"/>
        <v>47.5</v>
      </c>
    </row>
    <row r="80" spans="1:11">
      <c r="A80" s="17">
        <v>0.69097222222222099</v>
      </c>
      <c r="B80">
        <v>232</v>
      </c>
      <c r="C80">
        <v>232</v>
      </c>
      <c r="E80" s="9">
        <f t="shared" si="2"/>
        <v>41.75</v>
      </c>
      <c r="F80" s="9">
        <f t="shared" si="2"/>
        <v>41.75</v>
      </c>
    </row>
    <row r="81" spans="1:6">
      <c r="A81" s="17">
        <v>0.69791666666666496</v>
      </c>
      <c r="B81">
        <v>197</v>
      </c>
      <c r="C81">
        <v>197</v>
      </c>
      <c r="E81" s="9">
        <f t="shared" si="2"/>
        <v>35.75</v>
      </c>
      <c r="F81" s="9">
        <f t="shared" si="2"/>
        <v>35.75</v>
      </c>
    </row>
    <row r="82" spans="1:6">
      <c r="A82" s="17">
        <v>0.70486111111111005</v>
      </c>
      <c r="B82">
        <v>166</v>
      </c>
      <c r="C82">
        <v>166</v>
      </c>
      <c r="E82" s="9">
        <f t="shared" si="2"/>
        <v>30.25</v>
      </c>
      <c r="F82" s="9">
        <f t="shared" si="2"/>
        <v>30.25</v>
      </c>
    </row>
    <row r="83" spans="1:6">
      <c r="A83" s="17">
        <v>0.71180555555555403</v>
      </c>
      <c r="B83">
        <v>135</v>
      </c>
      <c r="C83">
        <v>135</v>
      </c>
      <c r="E83" s="9">
        <f t="shared" si="2"/>
        <v>25.083333333333332</v>
      </c>
      <c r="F83" s="9">
        <f t="shared" si="2"/>
        <v>25.083333333333332</v>
      </c>
    </row>
    <row r="84" spans="1:6">
      <c r="A84" s="17">
        <v>0.718749999999999</v>
      </c>
      <c r="B84">
        <v>107</v>
      </c>
      <c r="C84">
        <v>107</v>
      </c>
      <c r="E84" s="9">
        <f t="shared" si="2"/>
        <v>20.166666666666668</v>
      </c>
      <c r="F84" s="9">
        <f t="shared" si="2"/>
        <v>20.166666666666668</v>
      </c>
    </row>
    <row r="85" spans="1:6">
      <c r="A85" s="17">
        <v>0.72569444444444298</v>
      </c>
      <c r="B85">
        <v>80</v>
      </c>
      <c r="C85">
        <v>80</v>
      </c>
      <c r="E85" s="9">
        <f t="shared" si="2"/>
        <v>15.583333333333334</v>
      </c>
      <c r="F85" s="9">
        <f t="shared" si="2"/>
        <v>15.583333333333334</v>
      </c>
    </row>
    <row r="86" spans="1:6">
      <c r="A86" s="17">
        <v>0.73263888888888695</v>
      </c>
      <c r="B86">
        <v>57</v>
      </c>
      <c r="C86">
        <v>57</v>
      </c>
      <c r="E86" s="9">
        <f t="shared" si="2"/>
        <v>11.416666666666666</v>
      </c>
      <c r="F86" s="9">
        <f t="shared" si="2"/>
        <v>11.416666666666666</v>
      </c>
    </row>
    <row r="87" spans="1:6">
      <c r="A87" s="17">
        <v>0.73958333333333204</v>
      </c>
      <c r="B87">
        <v>35</v>
      </c>
      <c r="C87">
        <v>35</v>
      </c>
      <c r="E87" s="9">
        <f t="shared" si="2"/>
        <v>7.666666666666667</v>
      </c>
      <c r="F87" s="9">
        <f t="shared" si="2"/>
        <v>7.666666666666667</v>
      </c>
    </row>
    <row r="88" spans="1:6">
      <c r="A88" s="17">
        <v>0.74652777777777601</v>
      </c>
      <c r="B88">
        <v>18</v>
      </c>
      <c r="C88">
        <v>18</v>
      </c>
      <c r="E88" s="9">
        <f t="shared" si="2"/>
        <v>4.416666666666667</v>
      </c>
      <c r="F88" s="9">
        <f t="shared" si="2"/>
        <v>4.416666666666667</v>
      </c>
    </row>
    <row r="89" spans="1:6">
      <c r="A89" s="17">
        <v>0.75347222222222099</v>
      </c>
      <c r="B89">
        <v>8</v>
      </c>
      <c r="C89">
        <v>8</v>
      </c>
      <c r="E89" s="9">
        <f t="shared" si="2"/>
        <v>2.1666666666666665</v>
      </c>
      <c r="F89" s="9">
        <f t="shared" si="2"/>
        <v>2.1666666666666665</v>
      </c>
    </row>
    <row r="90" spans="1:6">
      <c r="A90" s="17">
        <v>0.76041666666666496</v>
      </c>
      <c r="B90">
        <v>2</v>
      </c>
      <c r="C90">
        <v>2</v>
      </c>
      <c r="E90" s="9">
        <f t="shared" si="2"/>
        <v>0.83333333333333337</v>
      </c>
      <c r="F90" s="9">
        <f t="shared" si="2"/>
        <v>0.83333333333333337</v>
      </c>
    </row>
    <row r="91" spans="1:6">
      <c r="A91" s="17">
        <v>0.76736111111111005</v>
      </c>
      <c r="B91">
        <v>0</v>
      </c>
      <c r="C91">
        <v>0</v>
      </c>
      <c r="E91" s="9">
        <f t="shared" si="2"/>
        <v>0.16666666666666666</v>
      </c>
      <c r="F91" s="9">
        <f t="shared" si="2"/>
        <v>0.16666666666666666</v>
      </c>
    </row>
    <row r="92" spans="1:6">
      <c r="A92" s="17">
        <v>0.77430555555555403</v>
      </c>
      <c r="B92">
        <v>0</v>
      </c>
      <c r="C92">
        <v>0</v>
      </c>
      <c r="E92" s="9">
        <f t="shared" si="2"/>
        <v>0</v>
      </c>
      <c r="F92" s="9">
        <f t="shared" si="2"/>
        <v>0</v>
      </c>
    </row>
    <row r="93" spans="1:6">
      <c r="A93" s="17">
        <v>0.781249999999998</v>
      </c>
      <c r="B93">
        <v>0</v>
      </c>
      <c r="C93">
        <v>0</v>
      </c>
      <c r="E93" s="9">
        <f t="shared" si="2"/>
        <v>0</v>
      </c>
      <c r="F93" s="9">
        <f t="shared" si="2"/>
        <v>0</v>
      </c>
    </row>
    <row r="94" spans="1:6">
      <c r="A94" s="17">
        <v>0.78819444444444298</v>
      </c>
      <c r="B94">
        <v>0</v>
      </c>
      <c r="C94">
        <v>0</v>
      </c>
      <c r="E94" s="9">
        <f t="shared" si="2"/>
        <v>0</v>
      </c>
      <c r="F94" s="9">
        <f t="shared" si="2"/>
        <v>0</v>
      </c>
    </row>
    <row r="95" spans="1:6">
      <c r="A95" s="17">
        <v>0.79513888888888695</v>
      </c>
      <c r="B95">
        <v>0</v>
      </c>
      <c r="C95">
        <v>0</v>
      </c>
      <c r="E95" s="9">
        <f t="shared" si="2"/>
        <v>0</v>
      </c>
      <c r="F95" s="9">
        <f t="shared" si="2"/>
        <v>0</v>
      </c>
    </row>
    <row r="96" spans="1:6">
      <c r="A96" s="17">
        <v>0.80208333333333204</v>
      </c>
      <c r="B96">
        <v>0</v>
      </c>
      <c r="C96">
        <v>0</v>
      </c>
      <c r="E96" s="9">
        <f t="shared" si="2"/>
        <v>0</v>
      </c>
      <c r="F96" s="9">
        <f t="shared" si="2"/>
        <v>0</v>
      </c>
    </row>
    <row r="97" spans="1:6">
      <c r="A97" s="17">
        <v>0.80902777777777601</v>
      </c>
      <c r="B97">
        <v>0</v>
      </c>
      <c r="C97">
        <v>0</v>
      </c>
      <c r="E97" s="9">
        <f t="shared" si="2"/>
        <v>0</v>
      </c>
      <c r="F97" s="9">
        <f t="shared" si="2"/>
        <v>0</v>
      </c>
    </row>
    <row r="98" spans="1:6">
      <c r="A98" s="17">
        <v>0.81597222222221999</v>
      </c>
      <c r="B98">
        <v>0</v>
      </c>
      <c r="C98">
        <v>0</v>
      </c>
      <c r="E98" s="9">
        <f t="shared" si="2"/>
        <v>0</v>
      </c>
      <c r="F98" s="9">
        <f t="shared" si="2"/>
        <v>0</v>
      </c>
    </row>
    <row r="99" spans="1:6">
      <c r="A99" s="17">
        <v>0.82291666666666496</v>
      </c>
      <c r="B99">
        <v>0</v>
      </c>
      <c r="C99">
        <v>0</v>
      </c>
      <c r="E99" s="9">
        <f t="shared" si="2"/>
        <v>0</v>
      </c>
      <c r="F99" s="9">
        <f t="shared" si="2"/>
        <v>0</v>
      </c>
    </row>
    <row r="100" spans="1:6">
      <c r="A100" s="17">
        <v>0.82986111111110905</v>
      </c>
      <c r="B100">
        <v>0</v>
      </c>
      <c r="C100">
        <v>0</v>
      </c>
      <c r="E100" s="9">
        <f t="shared" si="2"/>
        <v>0</v>
      </c>
      <c r="F100" s="9">
        <f t="shared" si="2"/>
        <v>0</v>
      </c>
    </row>
    <row r="101" spans="1:6">
      <c r="A101" s="17">
        <v>0.83680555555555403</v>
      </c>
      <c r="B101">
        <v>0</v>
      </c>
      <c r="C101">
        <v>0</v>
      </c>
      <c r="E101" s="9">
        <f t="shared" si="2"/>
        <v>0</v>
      </c>
      <c r="F101" s="9">
        <f t="shared" si="2"/>
        <v>0</v>
      </c>
    </row>
    <row r="102" spans="1:6">
      <c r="A102" s="17">
        <v>0.843749999999998</v>
      </c>
      <c r="B102">
        <v>0</v>
      </c>
      <c r="C102">
        <v>0</v>
      </c>
      <c r="E102" s="9">
        <f t="shared" si="2"/>
        <v>0</v>
      </c>
      <c r="F102" s="9">
        <f t="shared" si="2"/>
        <v>0</v>
      </c>
    </row>
    <row r="103" spans="1:6">
      <c r="A103" s="17">
        <v>0.85069444444444298</v>
      </c>
      <c r="B103">
        <v>0</v>
      </c>
      <c r="C103">
        <v>0</v>
      </c>
      <c r="E103" s="9">
        <f t="shared" si="2"/>
        <v>0</v>
      </c>
      <c r="F103" s="9">
        <f t="shared" si="2"/>
        <v>0</v>
      </c>
    </row>
    <row r="104" spans="1:6">
      <c r="A104" s="17">
        <v>0.85763888888888695</v>
      </c>
      <c r="B104">
        <v>0</v>
      </c>
      <c r="C104">
        <v>0</v>
      </c>
      <c r="E104" s="9">
        <f t="shared" si="2"/>
        <v>0</v>
      </c>
      <c r="F104" s="9">
        <f t="shared" si="2"/>
        <v>0</v>
      </c>
    </row>
    <row r="105" spans="1:6">
      <c r="A105" s="17">
        <v>0.86458333333333104</v>
      </c>
      <c r="B105">
        <v>0</v>
      </c>
      <c r="C105">
        <v>0</v>
      </c>
      <c r="E105" s="9">
        <f t="shared" si="2"/>
        <v>0</v>
      </c>
      <c r="F105" s="9">
        <f t="shared" si="2"/>
        <v>0</v>
      </c>
    </row>
    <row r="106" spans="1:6">
      <c r="A106" s="17">
        <v>0.87152777777777601</v>
      </c>
      <c r="B106">
        <v>0</v>
      </c>
      <c r="C106">
        <v>0</v>
      </c>
      <c r="E106" s="9">
        <f t="shared" si="2"/>
        <v>0</v>
      </c>
      <c r="F106" s="9">
        <f t="shared" si="2"/>
        <v>0</v>
      </c>
    </row>
    <row r="107" spans="1:6">
      <c r="A107" s="17">
        <v>0.87847222222221999</v>
      </c>
      <c r="B107">
        <v>0</v>
      </c>
      <c r="C107">
        <v>0</v>
      </c>
      <c r="E107" s="9">
        <f t="shared" si="2"/>
        <v>0</v>
      </c>
      <c r="F107" s="9">
        <f t="shared" si="2"/>
        <v>0</v>
      </c>
    </row>
    <row r="108" spans="1:6">
      <c r="A108" s="17">
        <v>0.88541666666666496</v>
      </c>
      <c r="B108">
        <v>0</v>
      </c>
      <c r="C108">
        <v>0</v>
      </c>
      <c r="E108" s="9">
        <f t="shared" si="2"/>
        <v>0</v>
      </c>
      <c r="F108" s="9">
        <f t="shared" si="2"/>
        <v>0</v>
      </c>
    </row>
    <row r="109" spans="1:6">
      <c r="A109" s="17">
        <v>0.89236111111110905</v>
      </c>
      <c r="B109">
        <v>0</v>
      </c>
      <c r="C109">
        <v>0</v>
      </c>
      <c r="E109" s="9">
        <f t="shared" si="2"/>
        <v>0</v>
      </c>
      <c r="F109" s="9">
        <f t="shared" si="2"/>
        <v>0</v>
      </c>
    </row>
    <row r="110" spans="1:6">
      <c r="A110" s="17">
        <v>0.89930555555555403</v>
      </c>
      <c r="B110">
        <v>0</v>
      </c>
      <c r="C110">
        <v>0</v>
      </c>
      <c r="E110" s="9">
        <f t="shared" si="2"/>
        <v>0</v>
      </c>
      <c r="F110" s="9">
        <f t="shared" si="2"/>
        <v>0</v>
      </c>
    </row>
    <row r="111" spans="1:6">
      <c r="A111" s="17">
        <v>0.906249999999998</v>
      </c>
      <c r="B111">
        <v>0</v>
      </c>
      <c r="C111">
        <v>0</v>
      </c>
      <c r="E111" s="9">
        <f t="shared" si="2"/>
        <v>0</v>
      </c>
      <c r="F111" s="9">
        <f t="shared" si="2"/>
        <v>0</v>
      </c>
    </row>
    <row r="112" spans="1:6">
      <c r="A112" s="17">
        <v>0.91319444444444198</v>
      </c>
      <c r="B112">
        <v>0</v>
      </c>
      <c r="C112">
        <v>0</v>
      </c>
      <c r="E112" s="9">
        <f t="shared" si="2"/>
        <v>0</v>
      </c>
      <c r="F112" s="9">
        <f t="shared" si="2"/>
        <v>0</v>
      </c>
    </row>
    <row r="113" spans="1:6">
      <c r="A113" s="17"/>
      <c r="F113" s="9"/>
    </row>
    <row r="114" spans="1:6">
      <c r="A114" s="17"/>
      <c r="E114" s="9">
        <f>SUM(E5:E112)</f>
        <v>4077.4999999999982</v>
      </c>
      <c r="F114" s="9">
        <f>SUM(F5:F112)</f>
        <v>4551.6666666666679</v>
      </c>
    </row>
    <row r="115" spans="1:6">
      <c r="A115" s="17"/>
    </row>
    <row r="116" spans="1:6">
      <c r="A116" s="1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Zonpaneel_FR20</vt:lpstr>
      <vt:lpstr>ZonPaneel_APS500</vt:lpstr>
      <vt:lpstr>ZonPaneel_Steca1800</vt:lpstr>
      <vt:lpstr>ZonPaneel_7xAPS500</vt:lpstr>
      <vt:lpstr>ZonPaneel_3xBenQ</vt:lpstr>
      <vt:lpstr>ZonPaneel_18xKyocera2eh</vt:lpstr>
      <vt:lpstr>InvloedBomen</vt:lpstr>
    </vt:vector>
  </TitlesOfParts>
  <Company>OEBV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der Steen</dc:creator>
  <cp:lastModifiedBy>mvdsteen</cp:lastModifiedBy>
  <dcterms:created xsi:type="dcterms:W3CDTF">2014-09-16T04:04:27Z</dcterms:created>
  <dcterms:modified xsi:type="dcterms:W3CDTF">2015-05-19T23:14:44Z</dcterms:modified>
</cp:coreProperties>
</file>