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540" yWindow="0" windowWidth="31420" windowHeight="21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6" i="1" l="1"/>
  <c r="R14" i="1"/>
  <c r="R71" i="1"/>
  <c r="N71" i="1"/>
  <c r="J71" i="1"/>
  <c r="F71" i="1"/>
  <c r="B71" i="1"/>
  <c r="J62" i="1"/>
  <c r="F62" i="1"/>
  <c r="B62" i="1"/>
  <c r="R50" i="1"/>
  <c r="R38" i="1"/>
  <c r="N38" i="1"/>
  <c r="N50" i="1"/>
  <c r="J50" i="1"/>
  <c r="J38" i="1"/>
  <c r="F38" i="1"/>
  <c r="F50" i="1"/>
  <c r="B50" i="1"/>
  <c r="B38" i="1"/>
  <c r="F26" i="1"/>
  <c r="F14" i="1"/>
  <c r="B26" i="1"/>
  <c r="B14" i="1"/>
  <c r="S55" i="1"/>
  <c r="R46" i="1"/>
  <c r="O55" i="1"/>
  <c r="N46" i="1"/>
  <c r="S30" i="1"/>
  <c r="O30" i="1"/>
  <c r="K30" i="1"/>
  <c r="G30" i="1"/>
  <c r="C30" i="1"/>
  <c r="R70" i="1"/>
  <c r="S43" i="1"/>
  <c r="R34" i="1"/>
  <c r="S31" i="1"/>
  <c r="S19" i="1"/>
  <c r="N70" i="1"/>
  <c r="O43" i="1"/>
  <c r="N34" i="1"/>
  <c r="O31" i="1"/>
  <c r="O19" i="1"/>
  <c r="J70" i="1"/>
  <c r="K43" i="1"/>
  <c r="K55" i="1"/>
  <c r="K67" i="1"/>
  <c r="J58" i="1"/>
  <c r="J46" i="1"/>
  <c r="J34" i="1"/>
  <c r="K31" i="1"/>
  <c r="K19" i="1"/>
  <c r="F34" i="1"/>
  <c r="F46" i="1"/>
  <c r="F58" i="1"/>
  <c r="F70" i="1"/>
  <c r="G43" i="1"/>
  <c r="G55" i="1"/>
  <c r="G67" i="1"/>
  <c r="B70" i="1"/>
  <c r="C31" i="1"/>
  <c r="C43" i="1"/>
  <c r="C55" i="1"/>
  <c r="C67" i="1"/>
  <c r="B58" i="1"/>
  <c r="B46" i="1"/>
  <c r="C19" i="1"/>
  <c r="B34" i="1"/>
  <c r="G31" i="1"/>
  <c r="G19" i="1"/>
  <c r="F22" i="1"/>
  <c r="F10" i="1"/>
  <c r="D4" i="1"/>
  <c r="D3" i="1"/>
  <c r="B4" i="1"/>
  <c r="B3" i="1"/>
</calcChain>
</file>

<file path=xl/comments1.xml><?xml version="1.0" encoding="utf-8"?>
<comments xmlns="http://schemas.openxmlformats.org/spreadsheetml/2006/main">
  <authors>
    <author>Marcel van der Steen</author>
  </authors>
  <commentList>
    <comment ref="N10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is deze wel volgens 12975-1,2?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pannedak montageset is 76 euro voor 18 buizen</t>
        </r>
      </text>
    </comment>
    <comment ref="F14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geschat</t>
        </r>
      </text>
    </comment>
    <comment ref="R14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moet zwart zijn en 20 euro meerprijs inbegrepen
</t>
        </r>
      </text>
    </comment>
    <comment ref="N22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is deze wel volgens 12975-1,2?</t>
        </r>
      </text>
    </comment>
    <comment ref="F26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geschat</t>
        </r>
      </text>
    </comment>
    <comment ref="R26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moet zwart zijn en dan 20 euro meerprijs inbegrepen</t>
        </r>
      </text>
    </comment>
  </commentList>
</comments>
</file>

<file path=xl/sharedStrings.xml><?xml version="1.0" encoding="utf-8"?>
<sst xmlns="http://schemas.openxmlformats.org/spreadsheetml/2006/main" count="473" uniqueCount="55">
  <si>
    <t>zonnecollectoren</t>
  </si>
  <si>
    <t>groene-energiewinkel</t>
  </si>
  <si>
    <t>Burg high power pro 18 buizen</t>
  </si>
  <si>
    <t>l</t>
  </si>
  <si>
    <t>b</t>
  </si>
  <si>
    <t>h</t>
  </si>
  <si>
    <t>opbr</t>
  </si>
  <si>
    <t>GJ</t>
  </si>
  <si>
    <t>GEWE kort</t>
  </si>
  <si>
    <t>onder dakkapel</t>
  </si>
  <si>
    <t>onder doucheraam</t>
  </si>
  <si>
    <t>kosten</t>
  </si>
  <si>
    <t>Euro</t>
  </si>
  <si>
    <t>(buizen 1069)</t>
  </si>
  <si>
    <t>eta_0</t>
  </si>
  <si>
    <t>a_1a</t>
  </si>
  <si>
    <t>a_2a</t>
  </si>
  <si>
    <t>-</t>
  </si>
  <si>
    <t>W/mˆ2K</t>
  </si>
  <si>
    <t>W/mˆ2Kˆ2</t>
  </si>
  <si>
    <t>Burg high power pro 15 buizen</t>
  </si>
  <si>
    <t>?</t>
  </si>
  <si>
    <t>Burg high power pro 20 buizen</t>
  </si>
  <si>
    <t>over aan breedte:</t>
  </si>
  <si>
    <t>mm</t>
  </si>
  <si>
    <t>GEWE kort verhoogd opgesteld</t>
  </si>
  <si>
    <t>Tot opbr</t>
  </si>
  <si>
    <t>Opm:</t>
  </si>
  <si>
    <t>Burg = robuust</t>
  </si>
  <si>
    <t>Check flow rates</t>
  </si>
  <si>
    <t>het zonneboilerhuis.nl</t>
  </si>
  <si>
    <t>TZ58/1800-20R</t>
  </si>
  <si>
    <t>TZ58/1800-15R</t>
  </si>
  <si>
    <t>Opm</t>
  </si>
  <si>
    <t>sunsystems.nl</t>
  </si>
  <si>
    <t>24B</t>
  </si>
  <si>
    <t>12B</t>
  </si>
  <si>
    <t>1.7 mm dik, minder robuust als BURG</t>
  </si>
  <si>
    <t>er kunnen geen 3 stuks GEWE op t dak</t>
  </si>
  <si>
    <t>er blijft ruimte over onder dakkapel</t>
  </si>
  <si>
    <t>solar2all.com</t>
  </si>
  <si>
    <t>HP58/1800x15</t>
  </si>
  <si>
    <t>rendement 42.7 % @ 240W/mˆ2 dT=40</t>
  </si>
  <si>
    <t>HP58/1800x20</t>
  </si>
  <si>
    <t>totaal breedte hoge stuk</t>
  </si>
  <si>
    <t>check breedte expliciet</t>
  </si>
  <si>
    <t>Kosten</t>
  </si>
  <si>
    <t>is heatpipe dubbelwandig?</t>
  </si>
  <si>
    <t>check flow rates recommended</t>
  </si>
  <si>
    <t>welke pomp of pompen nodig?</t>
  </si>
  <si>
    <t>meerprijs zwarte collector?? Wat is het verschil?</t>
  </si>
  <si>
    <t>isolatiemateriaal beschermen tegen eten van vogels dmv geribbeld slangmateriaal</t>
  </si>
  <si>
    <t>isolatiemateriaal moet tegen 200 graden kunnen hebben</t>
  </si>
  <si>
    <t>misschien toch 1 paneel van 1.1 GJ minder?</t>
  </si>
  <si>
    <t>verder check parameters tubes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</si>
</sst>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2"/>
  <sheetViews>
    <sheetView tabSelected="1" workbookViewId="0">
      <selection activeCell="P66" sqref="P66"/>
    </sheetView>
  </sheetViews>
  <sheetFormatPr baseColWidth="10" defaultRowHeight="15" x14ac:dyDescent="0"/>
  <sheetData>
    <row r="1" spans="1:19">
      <c r="A1" t="s">
        <v>0</v>
      </c>
    </row>
    <row r="2" spans="1:19">
      <c r="A2" t="s">
        <v>9</v>
      </c>
      <c r="D2" t="s">
        <v>10</v>
      </c>
    </row>
    <row r="3" spans="1:19">
      <c r="A3" t="s">
        <v>4</v>
      </c>
      <c r="B3">
        <f>11.5*300</f>
        <v>3450</v>
      </c>
      <c r="D3">
        <f>11*300</f>
        <v>3300</v>
      </c>
      <c r="Q3" s="3"/>
    </row>
    <row r="4" spans="1:19">
      <c r="A4" t="s">
        <v>5</v>
      </c>
      <c r="B4">
        <f>4*330</f>
        <v>1320</v>
      </c>
      <c r="D4">
        <f>6*330</f>
        <v>1980</v>
      </c>
    </row>
    <row r="7" spans="1:19">
      <c r="A7" t="s">
        <v>1</v>
      </c>
      <c r="E7" t="s">
        <v>1</v>
      </c>
      <c r="I7" t="s">
        <v>30</v>
      </c>
      <c r="M7" t="s">
        <v>34</v>
      </c>
      <c r="Q7" t="s">
        <v>40</v>
      </c>
    </row>
    <row r="9" spans="1:19">
      <c r="A9" t="s">
        <v>2</v>
      </c>
      <c r="E9" t="s">
        <v>20</v>
      </c>
      <c r="I9" t="s">
        <v>32</v>
      </c>
      <c r="M9" t="s">
        <v>36</v>
      </c>
      <c r="Q9" t="s">
        <v>41</v>
      </c>
    </row>
    <row r="10" spans="1:19">
      <c r="A10" t="s">
        <v>6</v>
      </c>
      <c r="B10">
        <v>3.6</v>
      </c>
      <c r="C10" t="s">
        <v>7</v>
      </c>
      <c r="E10" t="s">
        <v>6</v>
      </c>
      <c r="F10" s="1">
        <f>1079/1295*B10</f>
        <v>2.9995366795366798</v>
      </c>
      <c r="G10" t="s">
        <v>7</v>
      </c>
      <c r="I10" t="s">
        <v>6</v>
      </c>
      <c r="J10" s="1">
        <v>2.89</v>
      </c>
      <c r="K10" t="s">
        <v>7</v>
      </c>
      <c r="M10" t="s">
        <v>6</v>
      </c>
      <c r="N10" s="1">
        <v>2.6</v>
      </c>
      <c r="O10" t="s">
        <v>7</v>
      </c>
      <c r="Q10" t="s">
        <v>6</v>
      </c>
      <c r="R10" s="1">
        <v>2.88</v>
      </c>
      <c r="S10" t="s">
        <v>7</v>
      </c>
    </row>
    <row r="11" spans="1:19">
      <c r="A11" t="s">
        <v>3</v>
      </c>
      <c r="B11">
        <v>1984</v>
      </c>
      <c r="C11" t="s">
        <v>24</v>
      </c>
      <c r="E11" t="s">
        <v>3</v>
      </c>
      <c r="F11">
        <v>1984</v>
      </c>
      <c r="I11" t="s">
        <v>3</v>
      </c>
      <c r="J11">
        <v>2000</v>
      </c>
      <c r="M11" t="s">
        <v>3</v>
      </c>
      <c r="N11" t="s">
        <v>21</v>
      </c>
      <c r="Q11" t="s">
        <v>3</v>
      </c>
      <c r="R11">
        <v>2020</v>
      </c>
    </row>
    <row r="12" spans="1:19">
      <c r="A12" t="s">
        <v>4</v>
      </c>
      <c r="B12">
        <v>1500</v>
      </c>
      <c r="C12" t="s">
        <v>24</v>
      </c>
      <c r="E12" t="s">
        <v>4</v>
      </c>
      <c r="F12">
        <v>1255</v>
      </c>
      <c r="I12" t="s">
        <v>4</v>
      </c>
      <c r="J12">
        <v>1330</v>
      </c>
      <c r="M12" t="s">
        <v>4</v>
      </c>
      <c r="N12">
        <v>1200</v>
      </c>
      <c r="Q12" t="s">
        <v>4</v>
      </c>
      <c r="R12">
        <v>1410</v>
      </c>
    </row>
    <row r="13" spans="1:19">
      <c r="A13" t="s">
        <v>5</v>
      </c>
      <c r="B13">
        <v>185</v>
      </c>
      <c r="C13" t="s">
        <v>24</v>
      </c>
      <c r="E13" t="s">
        <v>5</v>
      </c>
      <c r="F13">
        <v>185</v>
      </c>
      <c r="I13" t="s">
        <v>5</v>
      </c>
      <c r="J13">
        <v>150</v>
      </c>
      <c r="M13" t="s">
        <v>5</v>
      </c>
      <c r="N13" t="s">
        <v>21</v>
      </c>
      <c r="Q13" t="s">
        <v>5</v>
      </c>
      <c r="R13">
        <v>155</v>
      </c>
    </row>
    <row r="14" spans="1:19">
      <c r="A14" t="s">
        <v>11</v>
      </c>
      <c r="B14">
        <f>789+76</f>
        <v>865</v>
      </c>
      <c r="C14" t="s">
        <v>12</v>
      </c>
      <c r="E14" t="s">
        <v>11</v>
      </c>
      <c r="F14">
        <f>(644+789)/2+76</f>
        <v>792.5</v>
      </c>
      <c r="G14" t="s">
        <v>12</v>
      </c>
      <c r="I14" t="s">
        <v>11</v>
      </c>
      <c r="J14">
        <v>480</v>
      </c>
      <c r="K14" t="s">
        <v>12</v>
      </c>
      <c r="M14" t="s">
        <v>11</v>
      </c>
      <c r="N14">
        <v>355</v>
      </c>
      <c r="O14" t="s">
        <v>12</v>
      </c>
      <c r="Q14" t="s">
        <v>11</v>
      </c>
      <c r="R14">
        <f>460+20</f>
        <v>480</v>
      </c>
      <c r="S14" t="s">
        <v>12</v>
      </c>
    </row>
    <row r="15" spans="1:19">
      <c r="A15" t="s">
        <v>14</v>
      </c>
      <c r="B15">
        <v>0.61199999999999999</v>
      </c>
      <c r="C15" t="s">
        <v>17</v>
      </c>
      <c r="E15" t="s">
        <v>14</v>
      </c>
      <c r="F15">
        <v>0.61199999999999999</v>
      </c>
      <c r="G15" t="s">
        <v>17</v>
      </c>
      <c r="I15" t="s">
        <v>14</v>
      </c>
      <c r="J15">
        <v>0.85299999999999998</v>
      </c>
      <c r="K15" t="s">
        <v>17</v>
      </c>
      <c r="M15" t="s">
        <v>14</v>
      </c>
      <c r="N15">
        <v>0.77</v>
      </c>
      <c r="O15" t="s">
        <v>17</v>
      </c>
      <c r="Q15" t="s">
        <v>14</v>
      </c>
      <c r="R15">
        <v>0.85</v>
      </c>
      <c r="S15" t="s">
        <v>17</v>
      </c>
    </row>
    <row r="16" spans="1:19">
      <c r="A16" t="s">
        <v>15</v>
      </c>
      <c r="B16">
        <v>2.06</v>
      </c>
      <c r="C16" t="s">
        <v>18</v>
      </c>
      <c r="E16" t="s">
        <v>15</v>
      </c>
      <c r="F16">
        <v>2.06</v>
      </c>
      <c r="G16" t="s">
        <v>18</v>
      </c>
      <c r="I16" t="s">
        <v>15</v>
      </c>
      <c r="J16" t="s">
        <v>21</v>
      </c>
      <c r="K16" t="s">
        <v>18</v>
      </c>
      <c r="M16" t="s">
        <v>15</v>
      </c>
      <c r="N16">
        <v>1.47</v>
      </c>
      <c r="O16" t="s">
        <v>18</v>
      </c>
      <c r="Q16" t="s">
        <v>15</v>
      </c>
      <c r="R16">
        <v>1.7709999999999999</v>
      </c>
      <c r="S16" t="s">
        <v>18</v>
      </c>
    </row>
    <row r="17" spans="1:19">
      <c r="A17" t="s">
        <v>16</v>
      </c>
      <c r="B17">
        <v>4.1999999999999997E-3</v>
      </c>
      <c r="C17" t="s">
        <v>19</v>
      </c>
      <c r="E17" t="s">
        <v>16</v>
      </c>
      <c r="F17">
        <v>4.1999999999999997E-3</v>
      </c>
      <c r="G17" t="s">
        <v>19</v>
      </c>
      <c r="I17" t="s">
        <v>16</v>
      </c>
      <c r="J17" t="s">
        <v>21</v>
      </c>
      <c r="K17" t="s">
        <v>19</v>
      </c>
      <c r="M17" t="s">
        <v>16</v>
      </c>
      <c r="N17">
        <v>5.1000000000000004E-3</v>
      </c>
      <c r="O17" t="s">
        <v>19</v>
      </c>
      <c r="Q17" t="s">
        <v>16</v>
      </c>
      <c r="R17">
        <v>1.9E-2</v>
      </c>
      <c r="S17" t="s">
        <v>19</v>
      </c>
    </row>
    <row r="18" spans="1:19">
      <c r="Q18" t="s">
        <v>42</v>
      </c>
    </row>
    <row r="19" spans="1:19">
      <c r="A19" t="s">
        <v>23</v>
      </c>
      <c r="C19">
        <f>B3+D3-B12</f>
        <v>5250</v>
      </c>
      <c r="E19" t="s">
        <v>23</v>
      </c>
      <c r="G19">
        <f>B3+D3-F12</f>
        <v>5495</v>
      </c>
      <c r="I19" t="s">
        <v>23</v>
      </c>
      <c r="K19">
        <f>B3+D3-J12</f>
        <v>5420</v>
      </c>
      <c r="M19" t="s">
        <v>23</v>
      </c>
      <c r="O19">
        <f>B3+D3-N12</f>
        <v>5550</v>
      </c>
      <c r="Q19" t="s">
        <v>23</v>
      </c>
      <c r="S19">
        <f>B3+D3-R12</f>
        <v>5340</v>
      </c>
    </row>
    <row r="21" spans="1:19">
      <c r="A21" t="s">
        <v>2</v>
      </c>
      <c r="E21" t="s">
        <v>22</v>
      </c>
      <c r="I21" t="s">
        <v>31</v>
      </c>
      <c r="M21" t="s">
        <v>35</v>
      </c>
      <c r="Q21" t="s">
        <v>43</v>
      </c>
    </row>
    <row r="22" spans="1:19">
      <c r="A22" t="s">
        <v>6</v>
      </c>
      <c r="B22">
        <v>3.6</v>
      </c>
      <c r="C22" t="s">
        <v>7</v>
      </c>
      <c r="E22" t="s">
        <v>6</v>
      </c>
      <c r="F22" s="1">
        <f>1439/1295*B10</f>
        <v>4.0003088803088804</v>
      </c>
      <c r="G22" t="s">
        <v>7</v>
      </c>
      <c r="I22" t="s">
        <v>6</v>
      </c>
      <c r="J22" s="1">
        <v>3.85</v>
      </c>
      <c r="K22" t="s">
        <v>7</v>
      </c>
      <c r="M22" t="s">
        <v>6</v>
      </c>
      <c r="N22" s="1">
        <v>5.0999999999999996</v>
      </c>
      <c r="O22" t="s">
        <v>7</v>
      </c>
      <c r="Q22" t="s">
        <v>6</v>
      </c>
      <c r="R22" s="1">
        <v>3.84</v>
      </c>
      <c r="S22" t="s">
        <v>7</v>
      </c>
    </row>
    <row r="23" spans="1:19">
      <c r="A23" t="s">
        <v>3</v>
      </c>
      <c r="B23">
        <v>1984</v>
      </c>
      <c r="C23" t="s">
        <v>24</v>
      </c>
      <c r="E23" t="s">
        <v>3</v>
      </c>
      <c r="F23">
        <v>1984</v>
      </c>
      <c r="I23" t="s">
        <v>3</v>
      </c>
      <c r="J23">
        <v>2000</v>
      </c>
      <c r="M23" t="s">
        <v>3</v>
      </c>
      <c r="N23" t="s">
        <v>21</v>
      </c>
      <c r="Q23" t="s">
        <v>3</v>
      </c>
      <c r="R23">
        <v>2020</v>
      </c>
    </row>
    <row r="24" spans="1:19">
      <c r="A24" t="s">
        <v>4</v>
      </c>
      <c r="B24">
        <v>1500</v>
      </c>
      <c r="C24" t="s">
        <v>24</v>
      </c>
      <c r="E24" t="s">
        <v>4</v>
      </c>
      <c r="F24">
        <v>1653</v>
      </c>
      <c r="I24" t="s">
        <v>4</v>
      </c>
      <c r="J24">
        <v>1720</v>
      </c>
      <c r="M24" t="s">
        <v>4</v>
      </c>
      <c r="N24">
        <v>2000</v>
      </c>
      <c r="Q24" t="s">
        <v>4</v>
      </c>
      <c r="R24">
        <v>1825</v>
      </c>
    </row>
    <row r="25" spans="1:19">
      <c r="A25" t="s">
        <v>5</v>
      </c>
      <c r="B25">
        <v>185</v>
      </c>
      <c r="C25" t="s">
        <v>24</v>
      </c>
      <c r="E25" t="s">
        <v>5</v>
      </c>
      <c r="F25">
        <v>185</v>
      </c>
      <c r="I25" t="s">
        <v>5</v>
      </c>
      <c r="J25">
        <v>150</v>
      </c>
      <c r="M25" t="s">
        <v>5</v>
      </c>
      <c r="N25" t="s">
        <v>21</v>
      </c>
      <c r="Q25" t="s">
        <v>5</v>
      </c>
      <c r="R25">
        <v>155</v>
      </c>
    </row>
    <row r="26" spans="1:19">
      <c r="A26" t="s">
        <v>11</v>
      </c>
      <c r="B26">
        <f>789+76</f>
        <v>865</v>
      </c>
      <c r="C26" t="s">
        <v>12</v>
      </c>
      <c r="E26" t="s">
        <v>11</v>
      </c>
      <c r="F26">
        <f>842+76</f>
        <v>918</v>
      </c>
      <c r="G26" t="s">
        <v>12</v>
      </c>
      <c r="I26" t="s">
        <v>11</v>
      </c>
      <c r="J26">
        <v>630</v>
      </c>
      <c r="K26" t="s">
        <v>12</v>
      </c>
      <c r="M26" t="s">
        <v>11</v>
      </c>
      <c r="N26">
        <v>690</v>
      </c>
      <c r="O26" t="s">
        <v>12</v>
      </c>
      <c r="Q26" t="s">
        <v>11</v>
      </c>
      <c r="R26">
        <f>590+20</f>
        <v>610</v>
      </c>
      <c r="S26" t="s">
        <v>12</v>
      </c>
    </row>
    <row r="27" spans="1:19">
      <c r="A27" t="s">
        <v>14</v>
      </c>
      <c r="B27">
        <v>0.61199999999999999</v>
      </c>
      <c r="C27" t="s">
        <v>17</v>
      </c>
      <c r="E27" t="s">
        <v>14</v>
      </c>
      <c r="F27">
        <v>0.61199999999999999</v>
      </c>
      <c r="G27" t="s">
        <v>17</v>
      </c>
      <c r="I27" t="s">
        <v>14</v>
      </c>
      <c r="K27" t="s">
        <v>17</v>
      </c>
      <c r="M27" t="s">
        <v>14</v>
      </c>
      <c r="N27">
        <v>0.77</v>
      </c>
      <c r="O27" t="s">
        <v>17</v>
      </c>
      <c r="Q27" t="s">
        <v>14</v>
      </c>
      <c r="R27">
        <v>0.85</v>
      </c>
      <c r="S27" t="s">
        <v>17</v>
      </c>
    </row>
    <row r="28" spans="1:19">
      <c r="A28" t="s">
        <v>15</v>
      </c>
      <c r="B28">
        <v>2.06</v>
      </c>
      <c r="C28" t="s">
        <v>18</v>
      </c>
      <c r="E28" t="s">
        <v>15</v>
      </c>
      <c r="F28">
        <v>2.06</v>
      </c>
      <c r="G28" t="s">
        <v>18</v>
      </c>
      <c r="I28" t="s">
        <v>15</v>
      </c>
      <c r="K28" t="s">
        <v>18</v>
      </c>
      <c r="M28" t="s">
        <v>15</v>
      </c>
      <c r="N28">
        <v>1.47</v>
      </c>
      <c r="O28" t="s">
        <v>18</v>
      </c>
      <c r="Q28" t="s">
        <v>15</v>
      </c>
      <c r="R28">
        <v>1.7709999999999999</v>
      </c>
      <c r="S28" t="s">
        <v>18</v>
      </c>
    </row>
    <row r="29" spans="1:19">
      <c r="A29" t="s">
        <v>16</v>
      </c>
      <c r="B29">
        <v>4.1999999999999997E-3</v>
      </c>
      <c r="C29" t="s">
        <v>19</v>
      </c>
      <c r="E29" t="s">
        <v>16</v>
      </c>
      <c r="F29">
        <v>4.1999999999999997E-3</v>
      </c>
      <c r="G29" t="s">
        <v>19</v>
      </c>
      <c r="I29" t="s">
        <v>16</v>
      </c>
      <c r="K29" t="s">
        <v>19</v>
      </c>
      <c r="M29" t="s">
        <v>16</v>
      </c>
      <c r="N29">
        <v>5.1000000000000004E-3</v>
      </c>
      <c r="O29" t="s">
        <v>19</v>
      </c>
      <c r="Q29" t="s">
        <v>16</v>
      </c>
      <c r="R29">
        <v>1.9E-2</v>
      </c>
      <c r="S29" t="s">
        <v>19</v>
      </c>
    </row>
    <row r="30" spans="1:19">
      <c r="A30" t="s">
        <v>44</v>
      </c>
      <c r="C30">
        <f>B24+B12</f>
        <v>3000</v>
      </c>
      <c r="E30" t="s">
        <v>44</v>
      </c>
      <c r="G30">
        <f>F24+F12</f>
        <v>2908</v>
      </c>
      <c r="I30" t="s">
        <v>44</v>
      </c>
      <c r="K30">
        <f>J24+J12</f>
        <v>3050</v>
      </c>
      <c r="M30" t="s">
        <v>44</v>
      </c>
      <c r="O30">
        <f>N24+N12</f>
        <v>3200</v>
      </c>
      <c r="Q30" t="s">
        <v>44</v>
      </c>
      <c r="S30">
        <f>R24+R12</f>
        <v>3235</v>
      </c>
    </row>
    <row r="31" spans="1:19">
      <c r="A31" t="s">
        <v>23</v>
      </c>
      <c r="C31">
        <f>C19-B24</f>
        <v>3750</v>
      </c>
      <c r="E31" t="s">
        <v>23</v>
      </c>
      <c r="G31">
        <f>G19-F24</f>
        <v>3842</v>
      </c>
      <c r="I31" t="s">
        <v>23</v>
      </c>
      <c r="K31">
        <f>K19-J24</f>
        <v>3700</v>
      </c>
      <c r="M31" t="s">
        <v>23</v>
      </c>
      <c r="O31">
        <f>O19-N24</f>
        <v>3550</v>
      </c>
      <c r="Q31" t="s">
        <v>23</v>
      </c>
      <c r="S31">
        <f>S19-R24</f>
        <v>3515</v>
      </c>
    </row>
    <row r="33" spans="1:19">
      <c r="A33" t="s">
        <v>8</v>
      </c>
      <c r="B33" t="s">
        <v>1</v>
      </c>
      <c r="E33" t="s">
        <v>8</v>
      </c>
      <c r="F33" t="s">
        <v>1</v>
      </c>
      <c r="I33" t="s">
        <v>8</v>
      </c>
      <c r="J33" t="s">
        <v>1</v>
      </c>
      <c r="M33" t="s">
        <v>8</v>
      </c>
      <c r="N33" t="s">
        <v>1</v>
      </c>
      <c r="Q33" t="s">
        <v>8</v>
      </c>
      <c r="R33" t="s">
        <v>1</v>
      </c>
    </row>
    <row r="34" spans="1:19">
      <c r="A34" t="s">
        <v>6</v>
      </c>
      <c r="B34" s="1">
        <f>0.64*4*(B39-B40*0.078-B41*0.078*0.078)</f>
        <v>1.14136576</v>
      </c>
      <c r="C34" t="s">
        <v>7</v>
      </c>
      <c r="E34" t="s">
        <v>6</v>
      </c>
      <c r="F34" s="1">
        <f>0.64*4*(F39-F40*0.078-F41*0.078*0.078)</f>
        <v>1.14136576</v>
      </c>
      <c r="G34" t="s">
        <v>7</v>
      </c>
      <c r="I34" t="s">
        <v>6</v>
      </c>
      <c r="J34" s="1">
        <f>0.64*4*(J39-J40*0.078-J41*0.078*0.078)</f>
        <v>1.14136576</v>
      </c>
      <c r="K34" t="s">
        <v>7</v>
      </c>
      <c r="M34" t="s">
        <v>6</v>
      </c>
      <c r="N34" s="1">
        <f>0.64*4*(N39-N40*0.078-N41*0.078*0.078)</f>
        <v>1.14136576</v>
      </c>
      <c r="O34" t="s">
        <v>7</v>
      </c>
      <c r="Q34" t="s">
        <v>6</v>
      </c>
      <c r="R34" s="1">
        <f>0.64*4*(R39-R40*0.078-R41*0.078*0.078)</f>
        <v>1.14136576</v>
      </c>
      <c r="S34" t="s">
        <v>7</v>
      </c>
    </row>
    <row r="35" spans="1:19">
      <c r="A35" t="s">
        <v>3</v>
      </c>
      <c r="B35">
        <v>1200</v>
      </c>
      <c r="C35" t="s">
        <v>24</v>
      </c>
      <c r="E35" t="s">
        <v>3</v>
      </c>
      <c r="F35">
        <v>1200</v>
      </c>
      <c r="G35" t="s">
        <v>24</v>
      </c>
      <c r="I35" t="s">
        <v>3</v>
      </c>
      <c r="J35">
        <v>1200</v>
      </c>
      <c r="K35" t="s">
        <v>24</v>
      </c>
      <c r="M35" t="s">
        <v>3</v>
      </c>
      <c r="N35">
        <v>1200</v>
      </c>
      <c r="O35" t="s">
        <v>24</v>
      </c>
      <c r="Q35" t="s">
        <v>3</v>
      </c>
      <c r="R35">
        <v>1200</v>
      </c>
      <c r="S35" t="s">
        <v>24</v>
      </c>
    </row>
    <row r="36" spans="1:19">
      <c r="A36" t="s">
        <v>4</v>
      </c>
      <c r="B36">
        <v>1300</v>
      </c>
      <c r="C36" t="s">
        <v>13</v>
      </c>
      <c r="E36" t="s">
        <v>4</v>
      </c>
      <c r="F36">
        <v>1300</v>
      </c>
      <c r="G36" t="s">
        <v>13</v>
      </c>
      <c r="I36" t="s">
        <v>4</v>
      </c>
      <c r="J36">
        <v>1300</v>
      </c>
      <c r="K36" t="s">
        <v>13</v>
      </c>
      <c r="M36" t="s">
        <v>4</v>
      </c>
      <c r="N36">
        <v>1300</v>
      </c>
      <c r="O36" t="s">
        <v>13</v>
      </c>
      <c r="Q36" t="s">
        <v>4</v>
      </c>
      <c r="R36">
        <v>1300</v>
      </c>
      <c r="S36" t="s">
        <v>13</v>
      </c>
    </row>
    <row r="37" spans="1:19">
      <c r="A37" t="s">
        <v>5</v>
      </c>
      <c r="B37" t="s">
        <v>21</v>
      </c>
      <c r="C37" t="s">
        <v>24</v>
      </c>
      <c r="E37" t="s">
        <v>5</v>
      </c>
      <c r="F37" t="s">
        <v>21</v>
      </c>
      <c r="G37" t="s">
        <v>24</v>
      </c>
      <c r="I37" t="s">
        <v>5</v>
      </c>
      <c r="J37" t="s">
        <v>21</v>
      </c>
      <c r="K37" t="s">
        <v>24</v>
      </c>
      <c r="M37" t="s">
        <v>5</v>
      </c>
      <c r="N37" t="s">
        <v>21</v>
      </c>
      <c r="O37" t="s">
        <v>24</v>
      </c>
      <c r="Q37" t="s">
        <v>5</v>
      </c>
      <c r="R37" t="s">
        <v>21</v>
      </c>
      <c r="S37" t="s">
        <v>24</v>
      </c>
    </row>
    <row r="38" spans="1:19">
      <c r="A38" t="s">
        <v>11</v>
      </c>
      <c r="B38">
        <f>565+29</f>
        <v>594</v>
      </c>
      <c r="C38" t="s">
        <v>12</v>
      </c>
      <c r="E38" t="s">
        <v>11</v>
      </c>
      <c r="F38">
        <f>565+29</f>
        <v>594</v>
      </c>
      <c r="G38" t="s">
        <v>12</v>
      </c>
      <c r="I38" t="s">
        <v>11</v>
      </c>
      <c r="J38">
        <f>565+29</f>
        <v>594</v>
      </c>
      <c r="K38" t="s">
        <v>12</v>
      </c>
      <c r="M38" t="s">
        <v>11</v>
      </c>
      <c r="N38">
        <f>565+29</f>
        <v>594</v>
      </c>
      <c r="O38" t="s">
        <v>12</v>
      </c>
      <c r="Q38" t="s">
        <v>11</v>
      </c>
      <c r="R38">
        <f>565+29</f>
        <v>594</v>
      </c>
      <c r="S38" t="s">
        <v>12</v>
      </c>
    </row>
    <row r="39" spans="1:19">
      <c r="A39" t="s">
        <v>14</v>
      </c>
      <c r="B39">
        <v>0.61299999999999999</v>
      </c>
      <c r="C39" t="s">
        <v>17</v>
      </c>
      <c r="E39" t="s">
        <v>14</v>
      </c>
      <c r="F39">
        <v>0.61299999999999999</v>
      </c>
      <c r="G39" t="s">
        <v>17</v>
      </c>
      <c r="I39" t="s">
        <v>14</v>
      </c>
      <c r="J39">
        <v>0.61299999999999999</v>
      </c>
      <c r="K39" t="s">
        <v>17</v>
      </c>
      <c r="M39" t="s">
        <v>14</v>
      </c>
      <c r="N39">
        <v>0.61299999999999999</v>
      </c>
      <c r="O39" t="s">
        <v>17</v>
      </c>
      <c r="Q39" t="s">
        <v>14</v>
      </c>
      <c r="R39">
        <v>0.61299999999999999</v>
      </c>
      <c r="S39" t="s">
        <v>17</v>
      </c>
    </row>
    <row r="40" spans="1:19">
      <c r="A40" t="s">
        <v>15</v>
      </c>
      <c r="B40">
        <v>2.1429999999999998</v>
      </c>
      <c r="C40" t="s">
        <v>18</v>
      </c>
      <c r="E40" t="s">
        <v>15</v>
      </c>
      <c r="F40">
        <v>2.1429999999999998</v>
      </c>
      <c r="G40" t="s">
        <v>18</v>
      </c>
      <c r="I40" t="s">
        <v>15</v>
      </c>
      <c r="J40">
        <v>2.1429999999999998</v>
      </c>
      <c r="K40" t="s">
        <v>18</v>
      </c>
      <c r="M40" t="s">
        <v>15</v>
      </c>
      <c r="N40">
        <v>2.1429999999999998</v>
      </c>
      <c r="O40" t="s">
        <v>18</v>
      </c>
      <c r="Q40" t="s">
        <v>15</v>
      </c>
      <c r="R40">
        <v>2.1429999999999998</v>
      </c>
      <c r="S40" t="s">
        <v>18</v>
      </c>
    </row>
    <row r="41" spans="1:19">
      <c r="A41" t="s">
        <v>16</v>
      </c>
      <c r="B41">
        <v>0</v>
      </c>
      <c r="C41" t="s">
        <v>19</v>
      </c>
      <c r="E41" t="s">
        <v>16</v>
      </c>
      <c r="F41">
        <v>0</v>
      </c>
      <c r="G41" t="s">
        <v>19</v>
      </c>
      <c r="I41" t="s">
        <v>16</v>
      </c>
      <c r="J41">
        <v>0</v>
      </c>
      <c r="K41" t="s">
        <v>19</v>
      </c>
      <c r="M41" t="s">
        <v>16</v>
      </c>
      <c r="N41">
        <v>0</v>
      </c>
      <c r="O41" t="s">
        <v>19</v>
      </c>
      <c r="Q41" t="s">
        <v>16</v>
      </c>
      <c r="R41">
        <v>0</v>
      </c>
      <c r="S41" t="s">
        <v>19</v>
      </c>
    </row>
    <row r="43" spans="1:19">
      <c r="A43" t="s">
        <v>23</v>
      </c>
      <c r="C43">
        <f>C31-B36</f>
        <v>2450</v>
      </c>
      <c r="E43" t="s">
        <v>23</v>
      </c>
      <c r="G43">
        <f>G31-F36</f>
        <v>2542</v>
      </c>
      <c r="I43" t="s">
        <v>23</v>
      </c>
      <c r="K43">
        <f>K31-J36</f>
        <v>2400</v>
      </c>
      <c r="M43" t="s">
        <v>23</v>
      </c>
      <c r="O43">
        <f>O31-N36</f>
        <v>2250</v>
      </c>
      <c r="Q43" t="s">
        <v>23</v>
      </c>
      <c r="S43">
        <f>S31-R36</f>
        <v>2215</v>
      </c>
    </row>
    <row r="45" spans="1:19">
      <c r="A45" t="s">
        <v>25</v>
      </c>
      <c r="E45" t="s">
        <v>25</v>
      </c>
      <c r="I45" t="s">
        <v>25</v>
      </c>
      <c r="M45" t="s">
        <v>8</v>
      </c>
      <c r="N45" t="s">
        <v>1</v>
      </c>
      <c r="Q45" t="s">
        <v>8</v>
      </c>
      <c r="R45" t="s">
        <v>1</v>
      </c>
    </row>
    <row r="46" spans="1:19">
      <c r="A46" t="s">
        <v>6</v>
      </c>
      <c r="B46" s="1">
        <f>0.64*4*(B51-B52*0.078-B53*0.078*0.078)</f>
        <v>1.14136576</v>
      </c>
      <c r="C46" t="s">
        <v>7</v>
      </c>
      <c r="E46" t="s">
        <v>6</v>
      </c>
      <c r="F46" s="1">
        <f>0.64*4*(F51-F52*0.078-F53*0.078*0.078)</f>
        <v>1.14136576</v>
      </c>
      <c r="G46" t="s">
        <v>7</v>
      </c>
      <c r="I46" t="s">
        <v>6</v>
      </c>
      <c r="J46" s="1">
        <f>0.64*4*(J51-J52*0.078-J53*0.078*0.078)</f>
        <v>1.14136576</v>
      </c>
      <c r="K46" t="s">
        <v>7</v>
      </c>
      <c r="M46" t="s">
        <v>6</v>
      </c>
      <c r="N46" s="1">
        <f>0.64*4*(N51-N52*0.078-N53*0.078*0.078)</f>
        <v>1.14136576</v>
      </c>
      <c r="O46" t="s">
        <v>7</v>
      </c>
      <c r="Q46" t="s">
        <v>6</v>
      </c>
      <c r="R46" s="1">
        <f>0.64*4*(R51-R52*0.078-R53*0.078*0.078)</f>
        <v>1.14136576</v>
      </c>
      <c r="S46" t="s">
        <v>7</v>
      </c>
    </row>
    <row r="47" spans="1:19">
      <c r="A47" t="s">
        <v>3</v>
      </c>
      <c r="B47">
        <v>1200</v>
      </c>
      <c r="C47" t="s">
        <v>24</v>
      </c>
      <c r="E47" t="s">
        <v>3</v>
      </c>
      <c r="F47">
        <v>1200</v>
      </c>
      <c r="G47" t="s">
        <v>24</v>
      </c>
      <c r="I47" t="s">
        <v>3</v>
      </c>
      <c r="J47">
        <v>1200</v>
      </c>
      <c r="K47" t="s">
        <v>24</v>
      </c>
      <c r="M47" t="s">
        <v>3</v>
      </c>
      <c r="N47">
        <v>1200</v>
      </c>
      <c r="O47" t="s">
        <v>24</v>
      </c>
      <c r="Q47" t="s">
        <v>3</v>
      </c>
      <c r="R47">
        <v>1200</v>
      </c>
      <c r="S47" t="s">
        <v>24</v>
      </c>
    </row>
    <row r="48" spans="1:19">
      <c r="A48" t="s">
        <v>4</v>
      </c>
      <c r="B48">
        <v>1069</v>
      </c>
      <c r="C48" t="s">
        <v>13</v>
      </c>
      <c r="E48" t="s">
        <v>4</v>
      </c>
      <c r="F48">
        <v>1069</v>
      </c>
      <c r="G48" t="s">
        <v>13</v>
      </c>
      <c r="I48" t="s">
        <v>4</v>
      </c>
      <c r="J48">
        <v>1069</v>
      </c>
      <c r="K48" t="s">
        <v>13</v>
      </c>
      <c r="M48" t="s">
        <v>4</v>
      </c>
      <c r="N48">
        <v>1300</v>
      </c>
      <c r="O48" t="s">
        <v>13</v>
      </c>
      <c r="Q48" t="s">
        <v>4</v>
      </c>
      <c r="R48">
        <v>1300</v>
      </c>
      <c r="S48" t="s">
        <v>13</v>
      </c>
    </row>
    <row r="49" spans="1:19">
      <c r="A49" t="s">
        <v>5</v>
      </c>
      <c r="B49" t="s">
        <v>21</v>
      </c>
      <c r="C49" t="s">
        <v>24</v>
      </c>
      <c r="E49" t="s">
        <v>5</v>
      </c>
      <c r="F49" t="s">
        <v>21</v>
      </c>
      <c r="G49" t="s">
        <v>24</v>
      </c>
      <c r="I49" t="s">
        <v>5</v>
      </c>
      <c r="J49" t="s">
        <v>21</v>
      </c>
      <c r="K49" t="s">
        <v>24</v>
      </c>
      <c r="M49" t="s">
        <v>5</v>
      </c>
      <c r="N49" t="s">
        <v>21</v>
      </c>
      <c r="O49" t="s">
        <v>24</v>
      </c>
      <c r="Q49" t="s">
        <v>5</v>
      </c>
      <c r="R49" t="s">
        <v>21</v>
      </c>
      <c r="S49" t="s">
        <v>24</v>
      </c>
    </row>
    <row r="50" spans="1:19">
      <c r="A50" t="s">
        <v>11</v>
      </c>
      <c r="B50">
        <f>565+29</f>
        <v>594</v>
      </c>
      <c r="C50" t="s">
        <v>12</v>
      </c>
      <c r="E50" t="s">
        <v>11</v>
      </c>
      <c r="F50">
        <f>565+29</f>
        <v>594</v>
      </c>
      <c r="G50" t="s">
        <v>12</v>
      </c>
      <c r="I50" t="s">
        <v>11</v>
      </c>
      <c r="J50">
        <f>565+29</f>
        <v>594</v>
      </c>
      <c r="K50" t="s">
        <v>12</v>
      </c>
      <c r="M50" t="s">
        <v>11</v>
      </c>
      <c r="N50">
        <f>565+29</f>
        <v>594</v>
      </c>
      <c r="O50" t="s">
        <v>12</v>
      </c>
      <c r="Q50" t="s">
        <v>11</v>
      </c>
      <c r="R50">
        <f>565+29</f>
        <v>594</v>
      </c>
      <c r="S50" t="s">
        <v>12</v>
      </c>
    </row>
    <row r="51" spans="1:19">
      <c r="A51" t="s">
        <v>14</v>
      </c>
      <c r="B51">
        <v>0.61299999999999999</v>
      </c>
      <c r="C51" t="s">
        <v>17</v>
      </c>
      <c r="E51" t="s">
        <v>14</v>
      </c>
      <c r="F51">
        <v>0.61299999999999999</v>
      </c>
      <c r="G51" t="s">
        <v>17</v>
      </c>
      <c r="I51" t="s">
        <v>14</v>
      </c>
      <c r="J51">
        <v>0.61299999999999999</v>
      </c>
      <c r="K51" t="s">
        <v>17</v>
      </c>
      <c r="M51" t="s">
        <v>14</v>
      </c>
      <c r="N51">
        <v>0.61299999999999999</v>
      </c>
      <c r="O51" t="s">
        <v>17</v>
      </c>
      <c r="Q51" t="s">
        <v>14</v>
      </c>
      <c r="R51">
        <v>0.61299999999999999</v>
      </c>
      <c r="S51" t="s">
        <v>17</v>
      </c>
    </row>
    <row r="52" spans="1:19">
      <c r="A52" t="s">
        <v>15</v>
      </c>
      <c r="B52">
        <v>2.1429999999999998</v>
      </c>
      <c r="C52" t="s">
        <v>18</v>
      </c>
      <c r="E52" t="s">
        <v>15</v>
      </c>
      <c r="F52">
        <v>2.1429999999999998</v>
      </c>
      <c r="G52" t="s">
        <v>18</v>
      </c>
      <c r="I52" t="s">
        <v>15</v>
      </c>
      <c r="J52">
        <v>2.1429999999999998</v>
      </c>
      <c r="K52" t="s">
        <v>18</v>
      </c>
      <c r="M52" t="s">
        <v>15</v>
      </c>
      <c r="N52">
        <v>2.1429999999999998</v>
      </c>
      <c r="O52" t="s">
        <v>18</v>
      </c>
      <c r="Q52" t="s">
        <v>15</v>
      </c>
      <c r="R52">
        <v>2.1429999999999998</v>
      </c>
      <c r="S52" t="s">
        <v>18</v>
      </c>
    </row>
    <row r="53" spans="1:19">
      <c r="A53" t="s">
        <v>16</v>
      </c>
      <c r="B53">
        <v>0</v>
      </c>
      <c r="C53" t="s">
        <v>19</v>
      </c>
      <c r="E53" t="s">
        <v>16</v>
      </c>
      <c r="F53">
        <v>0</v>
      </c>
      <c r="G53" t="s">
        <v>19</v>
      </c>
      <c r="I53" t="s">
        <v>16</v>
      </c>
      <c r="J53">
        <v>0</v>
      </c>
      <c r="K53" t="s">
        <v>19</v>
      </c>
      <c r="M53" t="s">
        <v>16</v>
      </c>
      <c r="N53">
        <v>0</v>
      </c>
      <c r="O53" t="s">
        <v>19</v>
      </c>
      <c r="Q53" t="s">
        <v>16</v>
      </c>
      <c r="R53">
        <v>0</v>
      </c>
      <c r="S53" t="s">
        <v>19</v>
      </c>
    </row>
    <row r="55" spans="1:19">
      <c r="A55" t="s">
        <v>23</v>
      </c>
      <c r="C55">
        <f>C43-B48</f>
        <v>1381</v>
      </c>
      <c r="E55" t="s">
        <v>23</v>
      </c>
      <c r="G55">
        <f>G43-F48</f>
        <v>1473</v>
      </c>
      <c r="I55" t="s">
        <v>23</v>
      </c>
      <c r="K55">
        <f>K43-J48</f>
        <v>1331</v>
      </c>
      <c r="M55" t="s">
        <v>23</v>
      </c>
      <c r="O55">
        <f>O43-N48</f>
        <v>950</v>
      </c>
      <c r="Q55" t="s">
        <v>23</v>
      </c>
      <c r="S55">
        <f>S43-R48</f>
        <v>915</v>
      </c>
    </row>
    <row r="57" spans="1:19">
      <c r="A57" t="s">
        <v>8</v>
      </c>
      <c r="E57" t="s">
        <v>8</v>
      </c>
      <c r="I57" t="s">
        <v>8</v>
      </c>
    </row>
    <row r="58" spans="1:19">
      <c r="A58" t="s">
        <v>6</v>
      </c>
      <c r="B58" s="1">
        <f>0.64*4*(B63-B64*0.078-B65*0.078*0.078)</f>
        <v>1.14136576</v>
      </c>
      <c r="C58" t="s">
        <v>7</v>
      </c>
      <c r="E58" t="s">
        <v>6</v>
      </c>
      <c r="F58" s="1">
        <f>0.64*4*(F63-F64*0.078-F65*0.078*0.078)</f>
        <v>1.14136576</v>
      </c>
      <c r="G58" t="s">
        <v>7</v>
      </c>
      <c r="I58" t="s">
        <v>6</v>
      </c>
      <c r="J58" s="1">
        <f>0.64*4*(J63-J64*0.078-J65*0.078*0.078)</f>
        <v>1.14136576</v>
      </c>
      <c r="K58" t="s">
        <v>7</v>
      </c>
      <c r="N58" s="1"/>
      <c r="R58" s="1"/>
    </row>
    <row r="59" spans="1:19">
      <c r="A59" t="s">
        <v>3</v>
      </c>
      <c r="B59">
        <v>1200</v>
      </c>
      <c r="C59" t="s">
        <v>24</v>
      </c>
      <c r="E59" t="s">
        <v>3</v>
      </c>
      <c r="F59">
        <v>1200</v>
      </c>
      <c r="G59" t="s">
        <v>24</v>
      </c>
      <c r="I59" t="s">
        <v>3</v>
      </c>
      <c r="J59">
        <v>1200</v>
      </c>
      <c r="K59" t="s">
        <v>24</v>
      </c>
    </row>
    <row r="60" spans="1:19">
      <c r="A60" t="s">
        <v>4</v>
      </c>
      <c r="B60">
        <v>1300</v>
      </c>
      <c r="C60" t="s">
        <v>13</v>
      </c>
      <c r="E60" t="s">
        <v>4</v>
      </c>
      <c r="F60">
        <v>1300</v>
      </c>
      <c r="G60" t="s">
        <v>13</v>
      </c>
      <c r="I60" t="s">
        <v>4</v>
      </c>
      <c r="J60">
        <v>1300</v>
      </c>
      <c r="K60" t="s">
        <v>13</v>
      </c>
    </row>
    <row r="61" spans="1:19">
      <c r="A61" t="s">
        <v>5</v>
      </c>
      <c r="B61" t="s">
        <v>21</v>
      </c>
      <c r="C61" t="s">
        <v>24</v>
      </c>
      <c r="E61" t="s">
        <v>5</v>
      </c>
      <c r="F61" t="s">
        <v>21</v>
      </c>
      <c r="G61" t="s">
        <v>24</v>
      </c>
      <c r="I61" t="s">
        <v>5</v>
      </c>
      <c r="J61" t="s">
        <v>21</v>
      </c>
      <c r="K61" t="s">
        <v>24</v>
      </c>
    </row>
    <row r="62" spans="1:19">
      <c r="A62" t="s">
        <v>11</v>
      </c>
      <c r="B62">
        <f>565+29</f>
        <v>594</v>
      </c>
      <c r="C62" t="s">
        <v>12</v>
      </c>
      <c r="E62" t="s">
        <v>11</v>
      </c>
      <c r="F62">
        <f>565+29</f>
        <v>594</v>
      </c>
      <c r="G62" t="s">
        <v>12</v>
      </c>
      <c r="I62" t="s">
        <v>11</v>
      </c>
      <c r="J62">
        <f>565+29</f>
        <v>594</v>
      </c>
      <c r="K62" t="s">
        <v>12</v>
      </c>
    </row>
    <row r="63" spans="1:19">
      <c r="A63" t="s">
        <v>14</v>
      </c>
      <c r="B63">
        <v>0.61299999999999999</v>
      </c>
      <c r="C63" t="s">
        <v>17</v>
      </c>
      <c r="E63" t="s">
        <v>14</v>
      </c>
      <c r="F63">
        <v>0.61299999999999999</v>
      </c>
      <c r="G63" t="s">
        <v>17</v>
      </c>
      <c r="I63" t="s">
        <v>14</v>
      </c>
      <c r="J63">
        <v>0.61299999999999999</v>
      </c>
      <c r="K63" t="s">
        <v>17</v>
      </c>
    </row>
    <row r="64" spans="1:19">
      <c r="A64" t="s">
        <v>15</v>
      </c>
      <c r="B64">
        <v>2.1429999999999998</v>
      </c>
      <c r="C64" t="s">
        <v>18</v>
      </c>
      <c r="E64" t="s">
        <v>15</v>
      </c>
      <c r="F64">
        <v>2.1429999999999998</v>
      </c>
      <c r="G64" t="s">
        <v>18</v>
      </c>
      <c r="I64" t="s">
        <v>15</v>
      </c>
      <c r="J64">
        <v>2.1429999999999998</v>
      </c>
      <c r="K64" t="s">
        <v>18</v>
      </c>
    </row>
    <row r="65" spans="1:19">
      <c r="A65" t="s">
        <v>16</v>
      </c>
      <c r="B65">
        <v>0</v>
      </c>
      <c r="C65" t="s">
        <v>19</v>
      </c>
      <c r="E65" t="s">
        <v>16</v>
      </c>
      <c r="F65">
        <v>0</v>
      </c>
      <c r="G65" t="s">
        <v>19</v>
      </c>
      <c r="I65" t="s">
        <v>16</v>
      </c>
      <c r="J65">
        <v>0</v>
      </c>
      <c r="K65" t="s">
        <v>19</v>
      </c>
    </row>
    <row r="67" spans="1:19">
      <c r="A67" t="s">
        <v>23</v>
      </c>
      <c r="C67">
        <f>C55-B60</f>
        <v>81</v>
      </c>
      <c r="E67" t="s">
        <v>23</v>
      </c>
      <c r="G67">
        <f>G55-F60</f>
        <v>173</v>
      </c>
      <c r="I67" t="s">
        <v>23</v>
      </c>
      <c r="K67">
        <f>K55-J60</f>
        <v>31</v>
      </c>
      <c r="M67" s="2"/>
      <c r="N67" s="2"/>
      <c r="O67" s="2"/>
      <c r="Q67" s="2"/>
      <c r="R67" s="2"/>
      <c r="S67" s="2"/>
    </row>
    <row r="70" spans="1:19">
      <c r="A70" s="3" t="s">
        <v>26</v>
      </c>
      <c r="B70" s="4">
        <f>B10+B22+B34+B46+B58</f>
        <v>10.624097279999999</v>
      </c>
      <c r="C70" s="3" t="s">
        <v>7</v>
      </c>
      <c r="D70" s="3"/>
      <c r="E70" s="3" t="s">
        <v>26</v>
      </c>
      <c r="F70" s="4">
        <f>F10+F22+F34+F46+F58</f>
        <v>10.423942839845559</v>
      </c>
      <c r="G70" s="3" t="s">
        <v>7</v>
      </c>
      <c r="H70" s="3"/>
      <c r="I70" s="3" t="s">
        <v>26</v>
      </c>
      <c r="J70" s="4">
        <f>J10+J22+J34+J46+J58</f>
        <v>10.16409728</v>
      </c>
      <c r="K70" s="3" t="s">
        <v>7</v>
      </c>
      <c r="L70" s="3"/>
      <c r="M70" s="3" t="s">
        <v>26</v>
      </c>
      <c r="N70" s="4">
        <f>N10+N22+N34+N46</f>
        <v>9.982731519999998</v>
      </c>
      <c r="O70" s="3" t="s">
        <v>7</v>
      </c>
      <c r="P70" s="3"/>
      <c r="Q70" s="3" t="s">
        <v>26</v>
      </c>
      <c r="R70" s="4">
        <f>R10+R22+R34+R46</f>
        <v>9.0027315199999993</v>
      </c>
      <c r="S70" s="3" t="s">
        <v>7</v>
      </c>
    </row>
    <row r="71" spans="1:19">
      <c r="A71" s="3" t="s">
        <v>46</v>
      </c>
      <c r="B71" s="3">
        <f>B14+B26+B38+B50+B62</f>
        <v>3512</v>
      </c>
      <c r="C71" s="3" t="s">
        <v>12</v>
      </c>
      <c r="D71" s="3"/>
      <c r="E71" s="3" t="s">
        <v>46</v>
      </c>
      <c r="F71" s="3">
        <f>F14+F26+F38+F50+F62</f>
        <v>3492.5</v>
      </c>
      <c r="G71" s="3" t="s">
        <v>12</v>
      </c>
      <c r="H71" s="3"/>
      <c r="I71" s="3" t="s">
        <v>46</v>
      </c>
      <c r="J71" s="3">
        <f>J14+J26+J38+J50+J62</f>
        <v>2892</v>
      </c>
      <c r="K71" s="3" t="s">
        <v>12</v>
      </c>
      <c r="L71" s="3"/>
      <c r="M71" s="3" t="s">
        <v>46</v>
      </c>
      <c r="N71" s="3">
        <f>N14+N26+N38+N50+N62</f>
        <v>2233</v>
      </c>
      <c r="O71" s="3" t="s">
        <v>12</v>
      </c>
      <c r="P71" s="3"/>
      <c r="Q71" s="3" t="s">
        <v>46</v>
      </c>
      <c r="R71" s="3">
        <f>R14+R26+R38+R50+R62</f>
        <v>2278</v>
      </c>
      <c r="S71" s="3" t="s">
        <v>12</v>
      </c>
    </row>
    <row r="73" spans="1:19">
      <c r="A73" t="s">
        <v>27</v>
      </c>
      <c r="I73" t="s">
        <v>33</v>
      </c>
      <c r="M73" t="s">
        <v>33</v>
      </c>
      <c r="Q73" t="s">
        <v>33</v>
      </c>
    </row>
    <row r="74" spans="1:19">
      <c r="A74" t="s">
        <v>28</v>
      </c>
      <c r="I74" t="s">
        <v>29</v>
      </c>
      <c r="M74" t="s">
        <v>37</v>
      </c>
      <c r="Q74" t="s">
        <v>45</v>
      </c>
    </row>
    <row r="75" spans="1:19">
      <c r="A75" t="s">
        <v>29</v>
      </c>
      <c r="I75" t="s">
        <v>53</v>
      </c>
      <c r="M75" t="s">
        <v>38</v>
      </c>
      <c r="Q75" t="s">
        <v>38</v>
      </c>
    </row>
    <row r="76" spans="1:19">
      <c r="I76" t="s">
        <v>54</v>
      </c>
      <c r="M76" t="s">
        <v>39</v>
      </c>
      <c r="Q76" t="s">
        <v>39</v>
      </c>
    </row>
    <row r="77" spans="1:19">
      <c r="Q77" t="s">
        <v>47</v>
      </c>
    </row>
    <row r="78" spans="1:19">
      <c r="Q78" t="s">
        <v>48</v>
      </c>
    </row>
    <row r="79" spans="1:19">
      <c r="Q79" t="s">
        <v>49</v>
      </c>
    </row>
    <row r="80" spans="1:19">
      <c r="Q80" t="s">
        <v>50</v>
      </c>
    </row>
    <row r="81" spans="17:17">
      <c r="Q81" t="s">
        <v>51</v>
      </c>
    </row>
    <row r="82" spans="17:17">
      <c r="Q82" t="s">
        <v>52</v>
      </c>
    </row>
  </sheetData>
  <conditionalFormatting sqref="C30">
    <cfRule type="cellIs" dxfId="4" priority="5" operator="greaterThan">
      <formula>$D$3</formula>
    </cfRule>
  </conditionalFormatting>
  <conditionalFormatting sqref="G30">
    <cfRule type="cellIs" dxfId="3" priority="4" operator="greaterThan">
      <formula>$D$3</formula>
    </cfRule>
  </conditionalFormatting>
  <conditionalFormatting sqref="K30">
    <cfRule type="cellIs" dxfId="2" priority="3" operator="greaterThan">
      <formula>$D$3</formula>
    </cfRule>
  </conditionalFormatting>
  <conditionalFormatting sqref="O30">
    <cfRule type="cellIs" dxfId="1" priority="2" operator="greaterThan">
      <formula>$D$3</formula>
    </cfRule>
  </conditionalFormatting>
  <conditionalFormatting sqref="S30">
    <cfRule type="cellIs" dxfId="0" priority="1" operator="greaterThan">
      <formula>$D$3</formula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der Steen</dc:creator>
  <cp:lastModifiedBy>Marcel van der Steen</cp:lastModifiedBy>
  <dcterms:created xsi:type="dcterms:W3CDTF">2014-07-09T23:41:18Z</dcterms:created>
  <dcterms:modified xsi:type="dcterms:W3CDTF">2014-08-10T14:11:37Z</dcterms:modified>
</cp:coreProperties>
</file>