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55" tabRatio="264" activeTab="1"/>
  </bookViews>
  <sheets>
    <sheet name="eerste inventarisatie" sheetId="1" r:id="rId1"/>
    <sheet name="eindresultaat" sheetId="2" r:id="rId2"/>
  </sheets>
  <definedNames/>
  <calcPr fullCalcOnLoad="1"/>
</workbook>
</file>

<file path=xl/sharedStrings.xml><?xml version="1.0" encoding="utf-8"?>
<sst xmlns="http://schemas.openxmlformats.org/spreadsheetml/2006/main" count="142" uniqueCount="84">
  <si>
    <t>Vermogen</t>
  </si>
  <si>
    <t>per KWh</t>
  </si>
  <si>
    <t>Apparaat</t>
  </si>
  <si>
    <t>Piek</t>
  </si>
  <si>
    <t>Sluip</t>
  </si>
  <si>
    <t>Opm1</t>
  </si>
  <si>
    <t>Opm2</t>
  </si>
  <si>
    <t>verbruik (KWh)</t>
  </si>
  <si>
    <t>Perc</t>
  </si>
  <si>
    <t>Kosten</t>
  </si>
  <si>
    <t>Wasmachine</t>
  </si>
  <si>
    <t>2x 15minuten</t>
  </si>
  <si>
    <t>Afwasmachine</t>
  </si>
  <si>
    <t>2x 14minuten, 2x120w inlaat, 40w duur 2x 16 min</t>
  </si>
  <si>
    <t>Close-in Boiler</t>
  </si>
  <si>
    <t>2-6 minuten, 9x in 24u a 3min</t>
  </si>
  <si>
    <t>1850-1960</t>
  </si>
  <si>
    <t>Oven</t>
  </si>
  <si>
    <t>1 uur per week</t>
  </si>
  <si>
    <t>Stofzuiger</t>
  </si>
  <si>
    <t>Koffiezetapparaat</t>
  </si>
  <si>
    <t>PC-boven</t>
  </si>
  <si>
    <t>Koelkast</t>
  </si>
  <si>
    <t>24 minuten per uur aan</t>
  </si>
  <si>
    <t>120-130</t>
  </si>
  <si>
    <t>Staande lamp woonkamer</t>
  </si>
  <si>
    <t>tot 300W max</t>
  </si>
  <si>
    <t>Diepvriezer</t>
  </si>
  <si>
    <t>28 min per uur aan</t>
  </si>
  <si>
    <t>100-80</t>
  </si>
  <si>
    <t>Lampen woonkamer 3x</t>
  </si>
  <si>
    <t>Monitor TBI</t>
  </si>
  <si>
    <t>PC-beneden met LCD scherm</t>
  </si>
  <si>
    <t>energiestand -35w, LCD is 30w</t>
  </si>
  <si>
    <t>55-60</t>
  </si>
  <si>
    <t>Eetkamer lamp</t>
  </si>
  <si>
    <t>Afzuigkap full</t>
  </si>
  <si>
    <t>CV pomp</t>
  </si>
  <si>
    <t>5 min per 2,25uur ook 3 min per 45 min</t>
  </si>
  <si>
    <t>PC TBI</t>
  </si>
  <si>
    <t>TV</t>
  </si>
  <si>
    <t>8w  sluip op stand-by</t>
  </si>
  <si>
    <t>Licht Badkamer</t>
  </si>
  <si>
    <t>Opladen tandenborstel</t>
  </si>
  <si>
    <t>was 110</t>
  </si>
  <si>
    <t>HD recorder</t>
  </si>
  <si>
    <t>Laptop werk</t>
  </si>
  <si>
    <t>68w tijdens opladen, 21w als vol</t>
  </si>
  <si>
    <t>Ventilator WC</t>
  </si>
  <si>
    <t>Printer</t>
  </si>
  <si>
    <t>5-13 gemeten</t>
  </si>
  <si>
    <t>Router</t>
  </si>
  <si>
    <t>Basisverbruik</t>
  </si>
  <si>
    <t>opbouw onbekend o.a dimmers, wekker</t>
  </si>
  <si>
    <t>Laptop</t>
  </si>
  <si>
    <t>Fotolijst</t>
  </si>
  <si>
    <t>Voeding harde schijf meterkast</t>
  </si>
  <si>
    <t>Deurbel</t>
  </si>
  <si>
    <t>Telefonie</t>
  </si>
  <si>
    <t>CAI versterker</t>
  </si>
  <si>
    <t>Elec.Schakelaars</t>
  </si>
  <si>
    <t>0,5 watt per stuk</t>
  </si>
  <si>
    <t>basisverbruik</t>
  </si>
  <si>
    <t>staat permanent aan</t>
  </si>
  <si>
    <t>actief uitzetten</t>
  </si>
  <si>
    <t>begrootte besparing 398KWh</t>
  </si>
  <si>
    <t>Gebruikskarakteristieken</t>
  </si>
  <si>
    <t>verbruik (Kwh)</t>
  </si>
  <si>
    <t>uren per week</t>
  </si>
  <si>
    <t>Belasting</t>
  </si>
  <si>
    <t>Aantal min</t>
  </si>
  <si>
    <t>Venster min</t>
  </si>
  <si>
    <t>PC-boven met monitor</t>
  </si>
  <si>
    <t>monitor 90W?</t>
  </si>
  <si>
    <t>Diepvriezer (op reserve)</t>
  </si>
  <si>
    <t>28 min per uur aan (10% per jaar)</t>
  </si>
  <si>
    <t>Koelkast/diepvries combi</t>
  </si>
  <si>
    <t>28 minuten per 1,25 uur aan</t>
  </si>
  <si>
    <t>82-62</t>
  </si>
  <si>
    <t>sluip van 5 maar permanent aan</t>
  </si>
  <si>
    <t>WIFI kost 4 watt extra</t>
  </si>
  <si>
    <t>dimmers, wekker</t>
  </si>
  <si>
    <t>investering nieuwe koelkast</t>
  </si>
  <si>
    <t>begrootte besparing 570KWh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</si>
</sst>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 &quot;#,##0.00_-"/>
    <numFmt numFmtId="165" formatCode="[$€-413]\ #,##0;[$€-413]\ #,##0\-"/>
  </numFmts>
  <fonts count="1"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4" borderId="0" xfId="0" applyFont="1" applyFill="1" applyAlignment="1">
      <alignment/>
    </xf>
    <xf numFmtId="0" fontId="0" fillId="0" borderId="0" xfId="0" applyNumberFormat="1" applyAlignment="1">
      <alignment/>
    </xf>
    <xf numFmtId="0" fontId="0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47" sqref="A47"/>
    </sheetView>
  </sheetViews>
  <sheetFormatPr defaultColWidth="9.140625" defaultRowHeight="12.75"/>
  <cols>
    <col min="1" max="1" width="26.140625" style="0" customWidth="1"/>
    <col min="2" max="2" width="6.28125" style="0" customWidth="1"/>
    <col min="3" max="3" width="5.140625" style="0" customWidth="1"/>
    <col min="4" max="4" width="35.7109375" style="0" customWidth="1"/>
    <col min="5" max="5" width="9.57421875" style="0" customWidth="1"/>
    <col min="6" max="6" width="12.7109375" style="0" customWidth="1"/>
    <col min="7" max="7" width="5.421875" style="0" customWidth="1"/>
    <col min="8" max="8" width="6.8515625" style="0" customWidth="1"/>
    <col min="9" max="9" width="2.00390625" style="0" customWidth="1"/>
    <col min="10" max="16384" width="11.57421875" style="0" customWidth="1"/>
  </cols>
  <sheetData>
    <row r="1" spans="2:8" ht="12.75">
      <c r="B1" t="s">
        <v>0</v>
      </c>
      <c r="F1" t="s">
        <v>1</v>
      </c>
      <c r="H1" s="1">
        <v>0.22</v>
      </c>
    </row>
    <row r="2" spans="1:8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</row>
    <row r="3" spans="1:8" ht="12.75">
      <c r="A3" t="s">
        <v>10</v>
      </c>
      <c r="B3">
        <v>2850</v>
      </c>
      <c r="D3" t="s">
        <v>11</v>
      </c>
      <c r="E3">
        <v>2770</v>
      </c>
      <c r="F3" s="2">
        <f>B3*0.52*4/(7*24)*8760/1000</f>
        <v>309.10285714285715</v>
      </c>
      <c r="G3" s="3">
        <f aca="true" t="shared" si="0" ref="G3:G36">F3/$F$36</f>
        <v>0.08681840849027796</v>
      </c>
      <c r="H3" s="4">
        <f aca="true" t="shared" si="1" ref="H3:H35">F3*H$1</f>
        <v>68.00262857142857</v>
      </c>
    </row>
    <row r="4" spans="1:8" ht="12.75">
      <c r="A4" s="5" t="s">
        <v>12</v>
      </c>
      <c r="B4">
        <v>2290</v>
      </c>
      <c r="C4">
        <v>2</v>
      </c>
      <c r="D4" t="s">
        <v>13</v>
      </c>
      <c r="F4" s="2">
        <f>(C4+B4*0.52*4/(7*24))*8760/1000</f>
        <v>265.88685714285714</v>
      </c>
      <c r="G4" s="3">
        <f t="shared" si="0"/>
        <v>0.07468023423981533</v>
      </c>
      <c r="H4" s="4">
        <f t="shared" si="1"/>
        <v>58.495108571428574</v>
      </c>
    </row>
    <row r="5" spans="1:8" ht="12.75">
      <c r="A5" t="s">
        <v>14</v>
      </c>
      <c r="B5">
        <v>1890</v>
      </c>
      <c r="C5">
        <v>0</v>
      </c>
      <c r="D5" t="s">
        <v>15</v>
      </c>
      <c r="E5" t="s">
        <v>16</v>
      </c>
      <c r="F5" s="2">
        <f>B5*3/160*8760/1000</f>
        <v>310.4325</v>
      </c>
      <c r="G5" s="3">
        <f t="shared" si="0"/>
        <v>0.08719186824339908</v>
      </c>
      <c r="H5" s="4">
        <f t="shared" si="1"/>
        <v>68.29515</v>
      </c>
    </row>
    <row r="6" spans="1:8" ht="12.75">
      <c r="A6" t="s">
        <v>17</v>
      </c>
      <c r="B6">
        <v>1840</v>
      </c>
      <c r="D6" t="s">
        <v>18</v>
      </c>
      <c r="F6" s="2">
        <f>B6*1/(7*24)*8760/1000</f>
        <v>95.94285714285715</v>
      </c>
      <c r="G6" s="3">
        <f t="shared" si="0"/>
        <v>0.02694768414677993</v>
      </c>
      <c r="H6" s="4">
        <f t="shared" si="1"/>
        <v>21.107428571428574</v>
      </c>
    </row>
    <row r="7" spans="1:8" ht="12.75">
      <c r="A7" t="s">
        <v>19</v>
      </c>
      <c r="B7">
        <v>1590</v>
      </c>
      <c r="F7" s="2">
        <f>B7*1/(7*24)*8760/1000</f>
        <v>82.90714285714286</v>
      </c>
      <c r="G7" s="3">
        <f t="shared" si="0"/>
        <v>0.023286314018141352</v>
      </c>
      <c r="H7" s="4">
        <f t="shared" si="1"/>
        <v>18.23957142857143</v>
      </c>
    </row>
    <row r="8" spans="1:8" ht="12.75">
      <c r="A8" t="s">
        <v>20</v>
      </c>
      <c r="B8">
        <v>915</v>
      </c>
      <c r="F8" s="2">
        <f>B8*1/(7*24)*8760/1000</f>
        <v>47.71071428571428</v>
      </c>
      <c r="G8" s="3">
        <f t="shared" si="0"/>
        <v>0.013400614670817192</v>
      </c>
      <c r="H8" s="4">
        <f t="shared" si="1"/>
        <v>10.496357142857143</v>
      </c>
    </row>
    <row r="9" spans="1:8" ht="12.75">
      <c r="A9" s="6" t="s">
        <v>21</v>
      </c>
      <c r="B9">
        <v>200</v>
      </c>
      <c r="C9">
        <v>6</v>
      </c>
      <c r="F9" s="2">
        <f>(C9+B9*2/24)*8760/1000</f>
        <v>198.56</v>
      </c>
      <c r="G9" s="3">
        <f t="shared" si="0"/>
        <v>0.05576998979942281</v>
      </c>
      <c r="H9" s="4">
        <f t="shared" si="1"/>
        <v>43.6832</v>
      </c>
    </row>
    <row r="10" spans="1:8" ht="12.75">
      <c r="A10" t="s">
        <v>22</v>
      </c>
      <c r="B10">
        <v>125</v>
      </c>
      <c r="D10" t="s">
        <v>23</v>
      </c>
      <c r="E10" t="s">
        <v>24</v>
      </c>
      <c r="F10" s="2">
        <f>B10*24/60*8760/1000</f>
        <v>438</v>
      </c>
      <c r="G10" s="3">
        <f t="shared" si="0"/>
        <v>0.12302203632225621</v>
      </c>
      <c r="H10" s="4">
        <f t="shared" si="1"/>
        <v>96.36</v>
      </c>
    </row>
    <row r="11" spans="1:8" ht="12.75">
      <c r="A11" t="s">
        <v>25</v>
      </c>
      <c r="B11">
        <v>100</v>
      </c>
      <c r="C11">
        <v>0</v>
      </c>
      <c r="D11" t="s">
        <v>26</v>
      </c>
      <c r="F11" s="2">
        <f>B11*2/24*8760/1000</f>
        <v>73</v>
      </c>
      <c r="G11" s="3">
        <f t="shared" si="0"/>
        <v>0.020503672720376034</v>
      </c>
      <c r="H11" s="4">
        <f t="shared" si="1"/>
        <v>16.06</v>
      </c>
    </row>
    <row r="12" spans="1:8" ht="12.75">
      <c r="A12" t="s">
        <v>27</v>
      </c>
      <c r="B12">
        <v>95</v>
      </c>
      <c r="D12" t="s">
        <v>28</v>
      </c>
      <c r="E12" t="s">
        <v>29</v>
      </c>
      <c r="F12" s="2">
        <f>B12*28/60*8760/1000</f>
        <v>388.36</v>
      </c>
      <c r="G12" s="3">
        <f t="shared" si="0"/>
        <v>0.1090795388724005</v>
      </c>
      <c r="H12" s="4">
        <f t="shared" si="1"/>
        <v>85.4392</v>
      </c>
    </row>
    <row r="13" spans="1:8" ht="12.75">
      <c r="A13" t="s">
        <v>30</v>
      </c>
      <c r="B13">
        <v>90</v>
      </c>
      <c r="F13" s="2">
        <f>B13*2/24*8760/1000</f>
        <v>65.7</v>
      </c>
      <c r="G13" s="3">
        <f t="shared" si="0"/>
        <v>0.018453305448338432</v>
      </c>
      <c r="H13" s="4">
        <f t="shared" si="1"/>
        <v>14.454</v>
      </c>
    </row>
    <row r="14" spans="1:8" ht="12.75">
      <c r="A14" t="s">
        <v>31</v>
      </c>
      <c r="B14">
        <v>90</v>
      </c>
      <c r="C14">
        <v>5</v>
      </c>
      <c r="F14" s="2">
        <f>B14*1/24*8760/1000</f>
        <v>32.85</v>
      </c>
      <c r="G14" s="3">
        <f t="shared" si="0"/>
        <v>0.009226652724169216</v>
      </c>
      <c r="H14" s="4">
        <f t="shared" si="1"/>
        <v>7.227</v>
      </c>
    </row>
    <row r="15" spans="1:8" ht="12.75">
      <c r="A15" t="s">
        <v>32</v>
      </c>
      <c r="B15">
        <v>88</v>
      </c>
      <c r="C15">
        <v>10</v>
      </c>
      <c r="D15" t="s">
        <v>33</v>
      </c>
      <c r="E15" t="s">
        <v>34</v>
      </c>
      <c r="F15" s="2">
        <f>B15*2/24*8760/1000</f>
        <v>64.24</v>
      </c>
      <c r="G15" s="3">
        <f t="shared" si="0"/>
        <v>0.01804323199393091</v>
      </c>
      <c r="H15" s="4">
        <f t="shared" si="1"/>
        <v>14.1328</v>
      </c>
    </row>
    <row r="16" spans="1:8" ht="12.75">
      <c r="A16" t="s">
        <v>35</v>
      </c>
      <c r="B16">
        <v>85</v>
      </c>
      <c r="F16" s="2">
        <f>B16*1/24*8760/1000</f>
        <v>31.025</v>
      </c>
      <c r="G16" s="3">
        <f t="shared" si="0"/>
        <v>0.008714060906159815</v>
      </c>
      <c r="H16" s="4">
        <f t="shared" si="1"/>
        <v>6.8255</v>
      </c>
    </row>
    <row r="17" spans="1:8" ht="12.75">
      <c r="A17" t="s">
        <v>36</v>
      </c>
      <c r="B17">
        <v>80</v>
      </c>
      <c r="F17" s="2">
        <f>B17*1/24*8760/1000</f>
        <v>29.2</v>
      </c>
      <c r="G17" s="3">
        <f t="shared" si="0"/>
        <v>0.008201469088150413</v>
      </c>
      <c r="H17" s="4">
        <f t="shared" si="1"/>
        <v>6.4239999999999995</v>
      </c>
    </row>
    <row r="18" spans="1:8" ht="12.75">
      <c r="A18" t="s">
        <v>37</v>
      </c>
      <c r="B18">
        <v>75</v>
      </c>
      <c r="C18">
        <v>7.5</v>
      </c>
      <c r="D18" t="s">
        <v>38</v>
      </c>
      <c r="F18" s="2">
        <f>(C18+B18*3/45)*8760/1000</f>
        <v>109.5</v>
      </c>
      <c r="G18" s="3">
        <f t="shared" si="0"/>
        <v>0.030755509080564052</v>
      </c>
      <c r="H18" s="4">
        <f t="shared" si="1"/>
        <v>24.09</v>
      </c>
    </row>
    <row r="19" spans="1:8" ht="12.75">
      <c r="A19" t="s">
        <v>39</v>
      </c>
      <c r="B19">
        <v>65</v>
      </c>
      <c r="F19" s="2">
        <f>B19*5/7*8760/1000</f>
        <v>406.7142857142857</v>
      </c>
      <c r="G19" s="3">
        <f t="shared" si="0"/>
        <v>0.11423474801352362</v>
      </c>
      <c r="H19" s="4">
        <f t="shared" si="1"/>
        <v>89.47714285714287</v>
      </c>
    </row>
    <row r="20" spans="1:8" ht="12.75">
      <c r="A20" s="5" t="s">
        <v>40</v>
      </c>
      <c r="B20">
        <v>55</v>
      </c>
      <c r="C20">
        <v>8</v>
      </c>
      <c r="D20" t="s">
        <v>41</v>
      </c>
      <c r="F20" s="2">
        <f>B20*2/24*8760/1000</f>
        <v>40.15</v>
      </c>
      <c r="G20" s="3">
        <f t="shared" si="0"/>
        <v>0.011277019996206818</v>
      </c>
      <c r="H20" s="4">
        <f t="shared" si="1"/>
        <v>8.833</v>
      </c>
    </row>
    <row r="21" spans="1:8" ht="12.75">
      <c r="A21" t="s">
        <v>42</v>
      </c>
      <c r="B21">
        <v>50</v>
      </c>
      <c r="F21" s="2">
        <f>B21*0.5/24*8760/1000</f>
        <v>9.125</v>
      </c>
      <c r="G21" s="3">
        <f t="shared" si="0"/>
        <v>0.002562959090047004</v>
      </c>
      <c r="H21" s="4">
        <f t="shared" si="1"/>
        <v>2.0075</v>
      </c>
    </row>
    <row r="22" spans="1:8" ht="12.75">
      <c r="A22" t="s">
        <v>43</v>
      </c>
      <c r="B22">
        <v>24</v>
      </c>
      <c r="D22" t="s">
        <v>44</v>
      </c>
      <c r="F22" s="2">
        <f>B22*2/7*8760/1000</f>
        <v>60.068571428571424</v>
      </c>
      <c r="G22" s="3">
        <f t="shared" si="0"/>
        <v>0.016871593552766562</v>
      </c>
      <c r="H22" s="4">
        <f t="shared" si="1"/>
        <v>13.215085714285713</v>
      </c>
    </row>
    <row r="23" spans="1:8" ht="12.75">
      <c r="A23" t="s">
        <v>45</v>
      </c>
      <c r="B23">
        <v>22</v>
      </c>
      <c r="C23">
        <v>0</v>
      </c>
      <c r="F23" s="2">
        <f>B23*7/24*8760/1000</f>
        <v>56.21</v>
      </c>
      <c r="G23" s="3">
        <f t="shared" si="0"/>
        <v>0.015787827994689547</v>
      </c>
      <c r="H23" s="4">
        <f t="shared" si="1"/>
        <v>12.366200000000001</v>
      </c>
    </row>
    <row r="24" spans="1:8" ht="12.75">
      <c r="A24" t="s">
        <v>46</v>
      </c>
      <c r="B24">
        <v>21</v>
      </c>
      <c r="D24" t="s">
        <v>47</v>
      </c>
      <c r="F24" s="2">
        <f>B24*0.25/24*8760/1000</f>
        <v>1.91625</v>
      </c>
      <c r="G24" s="3">
        <f t="shared" si="0"/>
        <v>0.0005382214089098709</v>
      </c>
      <c r="H24" s="4">
        <f t="shared" si="1"/>
        <v>0.421575</v>
      </c>
    </row>
    <row r="25" spans="1:8" ht="12.75">
      <c r="A25" t="s">
        <v>48</v>
      </c>
      <c r="B25">
        <v>15</v>
      </c>
      <c r="F25" s="2">
        <f>B25*1/24*8760/1000</f>
        <v>5.475</v>
      </c>
      <c r="G25" s="3">
        <f t="shared" si="0"/>
        <v>0.0015377754540282025</v>
      </c>
      <c r="H25" s="4">
        <f t="shared" si="1"/>
        <v>1.2045</v>
      </c>
    </row>
    <row r="26" spans="1:8" ht="12.75">
      <c r="A26" s="6" t="s">
        <v>49</v>
      </c>
      <c r="B26">
        <v>5</v>
      </c>
      <c r="C26">
        <v>7</v>
      </c>
      <c r="D26" t="s">
        <v>50</v>
      </c>
      <c r="F26" s="2">
        <f>(C26+B26*1/(7*24))*8760/1000</f>
        <v>61.580714285714286</v>
      </c>
      <c r="G26" s="3">
        <f t="shared" si="0"/>
        <v>0.01729631248768864</v>
      </c>
      <c r="H26" s="4">
        <f t="shared" si="1"/>
        <v>13.547757142857144</v>
      </c>
    </row>
    <row r="27" spans="1:8" ht="12.75">
      <c r="A27" t="s">
        <v>51</v>
      </c>
      <c r="B27">
        <v>0</v>
      </c>
      <c r="C27">
        <v>8.5</v>
      </c>
      <c r="F27" s="2">
        <f aca="true" t="shared" si="2" ref="F27:F35">(C27+B27*1/(7*24))*8760/1000</f>
        <v>74.46</v>
      </c>
      <c r="G27" s="3">
        <f t="shared" si="0"/>
        <v>0.020913746174783553</v>
      </c>
      <c r="H27" s="4">
        <f t="shared" si="1"/>
        <v>16.3812</v>
      </c>
    </row>
    <row r="28" spans="1:8" ht="12.75">
      <c r="A28" t="s">
        <v>52</v>
      </c>
      <c r="B28">
        <v>0</v>
      </c>
      <c r="C28">
        <v>8</v>
      </c>
      <c r="D28" t="s">
        <v>53</v>
      </c>
      <c r="F28" s="2">
        <f>(C28+B28)*8760/1000</f>
        <v>70.08</v>
      </c>
      <c r="G28" s="3">
        <f t="shared" si="0"/>
        <v>0.019683525811560992</v>
      </c>
      <c r="H28" s="4">
        <f t="shared" si="1"/>
        <v>15.4176</v>
      </c>
    </row>
    <row r="29" spans="1:8" ht="12.75">
      <c r="A29" s="6" t="s">
        <v>54</v>
      </c>
      <c r="B29">
        <v>0</v>
      </c>
      <c r="C29">
        <v>5</v>
      </c>
      <c r="F29" s="2">
        <f t="shared" si="2"/>
        <v>43.8</v>
      </c>
      <c r="G29" s="3">
        <f t="shared" si="0"/>
        <v>0.01230220363222562</v>
      </c>
      <c r="H29" s="4">
        <f t="shared" si="1"/>
        <v>9.636</v>
      </c>
    </row>
    <row r="30" spans="1:8" ht="12.75">
      <c r="A30" s="5" t="s">
        <v>55</v>
      </c>
      <c r="B30">
        <v>0</v>
      </c>
      <c r="C30">
        <v>5</v>
      </c>
      <c r="F30" s="2">
        <f t="shared" si="2"/>
        <v>43.8</v>
      </c>
      <c r="G30" s="3">
        <f t="shared" si="0"/>
        <v>0.01230220363222562</v>
      </c>
      <c r="H30" s="4">
        <f t="shared" si="1"/>
        <v>9.636</v>
      </c>
    </row>
    <row r="31" spans="1:8" ht="12.75">
      <c r="A31" s="5" t="s">
        <v>56</v>
      </c>
      <c r="B31">
        <v>0</v>
      </c>
      <c r="C31">
        <v>4.5</v>
      </c>
      <c r="F31" s="2">
        <f t="shared" si="2"/>
        <v>39.42</v>
      </c>
      <c r="G31" s="3">
        <f t="shared" si="0"/>
        <v>0.011071983269003058</v>
      </c>
      <c r="H31" s="4">
        <f t="shared" si="1"/>
        <v>8.6724</v>
      </c>
    </row>
    <row r="32" spans="1:8" ht="12.75">
      <c r="A32" s="7" t="s">
        <v>57</v>
      </c>
      <c r="B32">
        <v>0</v>
      </c>
      <c r="C32">
        <v>4</v>
      </c>
      <c r="F32" s="2">
        <f t="shared" si="2"/>
        <v>35.04</v>
      </c>
      <c r="G32" s="3">
        <f t="shared" si="0"/>
        <v>0.009841762905780496</v>
      </c>
      <c r="H32" s="4">
        <f t="shared" si="1"/>
        <v>7.7088</v>
      </c>
    </row>
    <row r="33" spans="1:8" ht="12.75">
      <c r="A33" t="s">
        <v>58</v>
      </c>
      <c r="B33">
        <v>0</v>
      </c>
      <c r="C33">
        <v>3</v>
      </c>
      <c r="F33" s="2">
        <f t="shared" si="2"/>
        <v>26.28</v>
      </c>
      <c r="G33" s="3">
        <f t="shared" si="0"/>
        <v>0.007381322179335372</v>
      </c>
      <c r="H33" s="4">
        <f t="shared" si="1"/>
        <v>5.7816</v>
      </c>
    </row>
    <row r="34" spans="1:8" ht="12.75">
      <c r="A34" t="s">
        <v>59</v>
      </c>
      <c r="B34">
        <v>0</v>
      </c>
      <c r="C34">
        <v>3</v>
      </c>
      <c r="F34" s="2">
        <f t="shared" si="2"/>
        <v>26.28</v>
      </c>
      <c r="G34" s="3">
        <f t="shared" si="0"/>
        <v>0.007381322179335372</v>
      </c>
      <c r="H34" s="4">
        <f t="shared" si="1"/>
        <v>5.7816</v>
      </c>
    </row>
    <row r="35" spans="1:8" ht="12.75">
      <c r="A35" t="s">
        <v>60</v>
      </c>
      <c r="B35">
        <v>0</v>
      </c>
      <c r="C35">
        <v>2</v>
      </c>
      <c r="D35" t="s">
        <v>61</v>
      </c>
      <c r="F35" s="2">
        <f t="shared" si="2"/>
        <v>17.52</v>
      </c>
      <c r="G35" s="3">
        <f t="shared" si="0"/>
        <v>0.004920881452890248</v>
      </c>
      <c r="H35" s="4">
        <f t="shared" si="1"/>
        <v>3.8544</v>
      </c>
    </row>
    <row r="36" spans="2:8" ht="12.75">
      <c r="B36" s="8"/>
      <c r="C36" s="2">
        <f>SUM(C3:C35)</f>
        <v>88.5</v>
      </c>
      <c r="F36" s="2">
        <f>SUM(F3:F35)</f>
        <v>3560.3377500000006</v>
      </c>
      <c r="G36" s="3">
        <f t="shared" si="0"/>
        <v>1</v>
      </c>
      <c r="H36" s="4">
        <f>SUM(H3:H35)</f>
        <v>783.2743050000003</v>
      </c>
    </row>
    <row r="38" spans="1:8" ht="12.75">
      <c r="A38" s="9" t="s">
        <v>62</v>
      </c>
      <c r="C38" s="2">
        <f>C36-C39</f>
        <v>69</v>
      </c>
      <c r="D38" t="s">
        <v>63</v>
      </c>
      <c r="F38" s="2">
        <f>(C38+B38)*8760/1000</f>
        <v>604.44</v>
      </c>
      <c r="G38" s="3">
        <f>F38/$F$36</f>
        <v>0.16977041012471358</v>
      </c>
      <c r="H38" s="4">
        <f>F38*H$1</f>
        <v>132.97680000000003</v>
      </c>
    </row>
    <row r="39" spans="1:8" ht="12.75">
      <c r="A39" s="5" t="s">
        <v>64</v>
      </c>
      <c r="C39" s="10">
        <f>C4+C20+C30+C31</f>
        <v>19.5</v>
      </c>
      <c r="D39" t="s">
        <v>65</v>
      </c>
      <c r="F39" s="2">
        <f>(C39+B39)*8760/1000</f>
        <v>170.82</v>
      </c>
      <c r="G39" s="3">
        <f>F39/$F$36</f>
        <v>0.04797859416567992</v>
      </c>
      <c r="H39" s="4">
        <f>F39*H$1</f>
        <v>37.5804</v>
      </c>
    </row>
  </sheetData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A55" sqref="A55"/>
    </sheetView>
  </sheetViews>
  <sheetFormatPr defaultColWidth="9.140625" defaultRowHeight="12.75"/>
  <cols>
    <col min="1" max="1" width="26.140625" style="0" customWidth="1"/>
    <col min="2" max="2" width="6.28125" style="0" customWidth="1"/>
    <col min="3" max="3" width="5.140625" style="0" customWidth="1"/>
    <col min="4" max="4" width="35.57421875" style="0" customWidth="1"/>
    <col min="5" max="5" width="9.57421875" style="0" customWidth="1"/>
    <col min="6" max="6" width="12.57421875" style="2" customWidth="1"/>
    <col min="7" max="7" width="5.7109375" style="0" customWidth="1"/>
    <col min="8" max="8" width="6.8515625" style="0" customWidth="1"/>
    <col min="9" max="9" width="2.00390625" style="0" customWidth="1"/>
    <col min="10" max="10" width="12.57421875" style="0" customWidth="1"/>
    <col min="11" max="11" width="8.7109375" style="0" customWidth="1"/>
    <col min="12" max="12" width="9.8515625" style="0" customWidth="1"/>
    <col min="13" max="13" width="11.00390625" style="0" customWidth="1"/>
    <col min="14" max="16384" width="11.57421875" style="0" customWidth="1"/>
  </cols>
  <sheetData>
    <row r="1" spans="2:10" ht="12.75">
      <c r="B1" t="s">
        <v>0</v>
      </c>
      <c r="F1" s="2" t="s">
        <v>1</v>
      </c>
      <c r="H1" s="1">
        <v>0.22</v>
      </c>
      <c r="J1" t="s">
        <v>66</v>
      </c>
    </row>
    <row r="2" spans="1:13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F2" s="2" t="s">
        <v>67</v>
      </c>
      <c r="G2" t="s">
        <v>8</v>
      </c>
      <c r="H2" t="s">
        <v>9</v>
      </c>
      <c r="J2" t="s">
        <v>68</v>
      </c>
      <c r="K2" t="s">
        <v>69</v>
      </c>
      <c r="L2" t="s">
        <v>70</v>
      </c>
      <c r="M2" t="s">
        <v>71</v>
      </c>
    </row>
    <row r="3" spans="1:13" ht="12.75">
      <c r="A3" t="s">
        <v>10</v>
      </c>
      <c r="B3">
        <v>2850</v>
      </c>
      <c r="D3" t="s">
        <v>11</v>
      </c>
      <c r="E3">
        <v>2770</v>
      </c>
      <c r="F3" s="2">
        <f aca="true" t="shared" si="0" ref="F3:F35">(C3+B3*K3*J3/(7*24)+B3*K3*L3/M3)*8760/1000</f>
        <v>309.10285714285715</v>
      </c>
      <c r="G3" s="3">
        <f aca="true" t="shared" si="1" ref="G3:G40">F3/$F$36</f>
        <v>0.09688487664339009</v>
      </c>
      <c r="H3" s="4">
        <f aca="true" t="shared" si="2" ref="H3:H35">F3*H$1</f>
        <v>68.00262857142857</v>
      </c>
      <c r="J3">
        <v>4</v>
      </c>
      <c r="K3" s="3">
        <v>0.52</v>
      </c>
      <c r="M3">
        <v>1</v>
      </c>
    </row>
    <row r="4" spans="1:13" ht="12.75">
      <c r="A4" s="5" t="s">
        <v>12</v>
      </c>
      <c r="B4">
        <v>2290</v>
      </c>
      <c r="C4">
        <v>2</v>
      </c>
      <c r="D4" t="s">
        <v>13</v>
      </c>
      <c r="F4" s="2">
        <f t="shared" si="0"/>
        <v>265.88685714285714</v>
      </c>
      <c r="G4" s="3">
        <f t="shared" si="1"/>
        <v>0.08333929874830882</v>
      </c>
      <c r="H4" s="4">
        <f t="shared" si="2"/>
        <v>58.495108571428574</v>
      </c>
      <c r="J4">
        <v>4</v>
      </c>
      <c r="K4" s="3">
        <v>0.52</v>
      </c>
      <c r="M4">
        <v>1</v>
      </c>
    </row>
    <row r="5" spans="1:13" ht="12.75">
      <c r="A5" t="s">
        <v>14</v>
      </c>
      <c r="B5">
        <v>1890</v>
      </c>
      <c r="C5">
        <v>0</v>
      </c>
      <c r="D5" t="s">
        <v>15</v>
      </c>
      <c r="E5" t="s">
        <v>16</v>
      </c>
      <c r="F5" s="2">
        <f t="shared" si="0"/>
        <v>310.4325</v>
      </c>
      <c r="G5" s="3">
        <f t="shared" si="1"/>
        <v>0.09730163851154232</v>
      </c>
      <c r="H5" s="4">
        <f t="shared" si="2"/>
        <v>68.29515</v>
      </c>
      <c r="K5" s="3">
        <v>1</v>
      </c>
      <c r="L5">
        <v>3</v>
      </c>
      <c r="M5">
        <v>160</v>
      </c>
    </row>
    <row r="6" spans="1:13" ht="12.75">
      <c r="A6" t="s">
        <v>17</v>
      </c>
      <c r="B6">
        <v>1840</v>
      </c>
      <c r="D6" t="s">
        <v>18</v>
      </c>
      <c r="F6" s="2">
        <f t="shared" si="0"/>
        <v>95.94285714285715</v>
      </c>
      <c r="G6" s="3">
        <f t="shared" si="1"/>
        <v>0.030072228917651444</v>
      </c>
      <c r="H6" s="4">
        <f t="shared" si="2"/>
        <v>21.107428571428574</v>
      </c>
      <c r="J6">
        <v>1</v>
      </c>
      <c r="K6" s="3">
        <v>1</v>
      </c>
      <c r="M6">
        <v>1</v>
      </c>
    </row>
    <row r="7" spans="1:13" ht="12.75">
      <c r="A7" t="s">
        <v>19</v>
      </c>
      <c r="B7">
        <v>1590</v>
      </c>
      <c r="F7" s="2">
        <f t="shared" si="0"/>
        <v>82.90714285714286</v>
      </c>
      <c r="G7" s="3">
        <f t="shared" si="1"/>
        <v>0.02598632824949228</v>
      </c>
      <c r="H7" s="4">
        <f t="shared" si="2"/>
        <v>18.23957142857143</v>
      </c>
      <c r="J7">
        <v>1</v>
      </c>
      <c r="K7" s="3">
        <v>1</v>
      </c>
      <c r="M7">
        <v>1</v>
      </c>
    </row>
    <row r="8" spans="1:13" ht="12.75">
      <c r="A8" t="s">
        <v>20</v>
      </c>
      <c r="B8">
        <v>915</v>
      </c>
      <c r="F8" s="2">
        <f t="shared" si="0"/>
        <v>47.71071428571428</v>
      </c>
      <c r="G8" s="3">
        <f t="shared" si="1"/>
        <v>0.014954396445462537</v>
      </c>
      <c r="H8" s="4">
        <f t="shared" si="2"/>
        <v>10.496357142857143</v>
      </c>
      <c r="J8">
        <v>1</v>
      </c>
      <c r="K8" s="3">
        <v>1</v>
      </c>
      <c r="M8">
        <v>1</v>
      </c>
    </row>
    <row r="9" spans="1:13" ht="12.75">
      <c r="A9" s="5" t="s">
        <v>72</v>
      </c>
      <c r="B9">
        <v>200</v>
      </c>
      <c r="C9">
        <v>6</v>
      </c>
      <c r="D9" t="s">
        <v>73</v>
      </c>
      <c r="F9" s="2">
        <f t="shared" si="0"/>
        <v>198.56</v>
      </c>
      <c r="G9" s="3">
        <f t="shared" si="1"/>
        <v>0.062236438977400374</v>
      </c>
      <c r="H9" s="4">
        <f t="shared" si="2"/>
        <v>43.6832</v>
      </c>
      <c r="J9">
        <v>14</v>
      </c>
      <c r="K9" s="3">
        <v>1</v>
      </c>
      <c r="M9">
        <v>1</v>
      </c>
    </row>
    <row r="10" spans="1:13" ht="12.75">
      <c r="A10" t="s">
        <v>25</v>
      </c>
      <c r="B10">
        <v>100</v>
      </c>
      <c r="C10">
        <v>0</v>
      </c>
      <c r="D10" t="s">
        <v>26</v>
      </c>
      <c r="F10" s="2">
        <f t="shared" si="0"/>
        <v>73</v>
      </c>
      <c r="G10" s="3">
        <f t="shared" si="1"/>
        <v>0.022881043741691313</v>
      </c>
      <c r="H10" s="4">
        <f t="shared" si="2"/>
        <v>16.06</v>
      </c>
      <c r="J10">
        <v>14</v>
      </c>
      <c r="K10" s="3">
        <v>1</v>
      </c>
      <c r="M10">
        <v>1</v>
      </c>
    </row>
    <row r="11" spans="1:13" ht="12.75">
      <c r="A11" s="11" t="s">
        <v>74</v>
      </c>
      <c r="B11">
        <v>95</v>
      </c>
      <c r="D11" t="s">
        <v>75</v>
      </c>
      <c r="E11" t="s">
        <v>29</v>
      </c>
      <c r="F11" s="2">
        <f t="shared" si="0"/>
        <v>38.836</v>
      </c>
      <c r="G11" s="3">
        <f t="shared" si="1"/>
        <v>0.012172715270579778</v>
      </c>
      <c r="H11" s="4">
        <f t="shared" si="2"/>
        <v>8.54392</v>
      </c>
      <c r="K11" s="3">
        <v>0.1</v>
      </c>
      <c r="L11">
        <v>28</v>
      </c>
      <c r="M11">
        <v>60</v>
      </c>
    </row>
    <row r="12" spans="1:13" ht="12.75">
      <c r="A12" s="5" t="s">
        <v>31</v>
      </c>
      <c r="B12">
        <v>90</v>
      </c>
      <c r="C12">
        <v>5</v>
      </c>
      <c r="F12" s="2">
        <f t="shared" si="0"/>
        <v>76.65</v>
      </c>
      <c r="G12" s="3">
        <f t="shared" si="1"/>
        <v>0.024025095928775882</v>
      </c>
      <c r="H12" s="4">
        <f t="shared" si="2"/>
        <v>16.863000000000003</v>
      </c>
      <c r="J12">
        <v>7</v>
      </c>
      <c r="K12" s="3">
        <v>1</v>
      </c>
      <c r="M12">
        <v>1</v>
      </c>
    </row>
    <row r="13" spans="1:13" ht="12.75">
      <c r="A13" t="s">
        <v>30</v>
      </c>
      <c r="B13">
        <v>90</v>
      </c>
      <c r="F13" s="2">
        <f t="shared" si="0"/>
        <v>65.7</v>
      </c>
      <c r="G13" s="3">
        <f t="shared" si="1"/>
        <v>0.020592939367522184</v>
      </c>
      <c r="H13" s="4">
        <f t="shared" si="2"/>
        <v>14.454</v>
      </c>
      <c r="J13">
        <v>14</v>
      </c>
      <c r="K13" s="3">
        <v>1</v>
      </c>
      <c r="M13">
        <v>1</v>
      </c>
    </row>
    <row r="14" spans="1:13" ht="12.75">
      <c r="A14" s="5" t="s">
        <v>32</v>
      </c>
      <c r="B14">
        <v>88</v>
      </c>
      <c r="C14">
        <v>10</v>
      </c>
      <c r="D14" t="s">
        <v>33</v>
      </c>
      <c r="E14" t="s">
        <v>34</v>
      </c>
      <c r="F14" s="2">
        <f t="shared" si="0"/>
        <v>151.84</v>
      </c>
      <c r="G14" s="3">
        <f t="shared" si="1"/>
        <v>0.047592570982717936</v>
      </c>
      <c r="H14" s="4">
        <f t="shared" si="2"/>
        <v>33.4048</v>
      </c>
      <c r="J14">
        <v>14</v>
      </c>
      <c r="K14" s="3">
        <v>1</v>
      </c>
      <c r="M14">
        <v>1</v>
      </c>
    </row>
    <row r="15" spans="1:13" ht="12.75">
      <c r="A15" t="s">
        <v>35</v>
      </c>
      <c r="B15">
        <v>85</v>
      </c>
      <c r="F15" s="2">
        <f t="shared" si="0"/>
        <v>31.025</v>
      </c>
      <c r="G15" s="3">
        <f t="shared" si="1"/>
        <v>0.009724443590218809</v>
      </c>
      <c r="H15" s="4">
        <f t="shared" si="2"/>
        <v>6.8255</v>
      </c>
      <c r="J15">
        <v>7</v>
      </c>
      <c r="K15" s="3">
        <v>1</v>
      </c>
      <c r="M15">
        <v>1</v>
      </c>
    </row>
    <row r="16" spans="1:13" ht="12.75">
      <c r="A16" t="s">
        <v>36</v>
      </c>
      <c r="B16">
        <v>80</v>
      </c>
      <c r="F16" s="2">
        <f t="shared" si="0"/>
        <v>29.2</v>
      </c>
      <c r="G16" s="3">
        <f t="shared" si="1"/>
        <v>0.009152417496676526</v>
      </c>
      <c r="H16" s="4">
        <f t="shared" si="2"/>
        <v>6.4239999999999995</v>
      </c>
      <c r="J16">
        <v>7</v>
      </c>
      <c r="K16" s="3">
        <v>1</v>
      </c>
      <c r="M16">
        <v>1</v>
      </c>
    </row>
    <row r="17" spans="1:13" ht="12.75">
      <c r="A17" s="9" t="s">
        <v>37</v>
      </c>
      <c r="B17">
        <v>75</v>
      </c>
      <c r="C17">
        <v>7.5</v>
      </c>
      <c r="D17" t="s">
        <v>38</v>
      </c>
      <c r="F17" s="2">
        <f t="shared" si="0"/>
        <v>109.5</v>
      </c>
      <c r="G17" s="3">
        <f t="shared" si="1"/>
        <v>0.03432156561253697</v>
      </c>
      <c r="H17" s="4">
        <f t="shared" si="2"/>
        <v>24.09</v>
      </c>
      <c r="K17" s="3">
        <v>1</v>
      </c>
      <c r="L17">
        <v>3</v>
      </c>
      <c r="M17">
        <v>45</v>
      </c>
    </row>
    <row r="18" spans="1:13" ht="12.75">
      <c r="A18" s="11" t="s">
        <v>76</v>
      </c>
      <c r="B18">
        <v>66</v>
      </c>
      <c r="C18">
        <v>0</v>
      </c>
      <c r="D18" t="s">
        <v>77</v>
      </c>
      <c r="E18" t="s">
        <v>78</v>
      </c>
      <c r="F18" s="2">
        <f t="shared" si="0"/>
        <v>215.8464</v>
      </c>
      <c r="G18" s="3">
        <f t="shared" si="1"/>
        <v>0.06765467013543287</v>
      </c>
      <c r="H18" s="4">
        <f t="shared" si="2"/>
        <v>47.486208</v>
      </c>
      <c r="K18" s="3">
        <v>1</v>
      </c>
      <c r="L18">
        <v>28</v>
      </c>
      <c r="M18">
        <v>75</v>
      </c>
    </row>
    <row r="19" spans="1:13" ht="12.75">
      <c r="A19" t="s">
        <v>39</v>
      </c>
      <c r="B19">
        <v>65</v>
      </c>
      <c r="D19" t="s">
        <v>79</v>
      </c>
      <c r="F19" s="2">
        <f t="shared" si="0"/>
        <v>406.7142857142857</v>
      </c>
      <c r="G19" s="3">
        <f t="shared" si="1"/>
        <v>0.12748010084656589</v>
      </c>
      <c r="H19" s="4">
        <f t="shared" si="2"/>
        <v>89.47714285714287</v>
      </c>
      <c r="J19" s="10">
        <f>5*24</f>
        <v>120</v>
      </c>
      <c r="K19" s="3">
        <v>1</v>
      </c>
      <c r="M19">
        <v>1</v>
      </c>
    </row>
    <row r="20" spans="1:13" ht="12.75">
      <c r="A20" s="5" t="s">
        <v>40</v>
      </c>
      <c r="B20">
        <v>55</v>
      </c>
      <c r="C20">
        <v>8</v>
      </c>
      <c r="D20" t="s">
        <v>41</v>
      </c>
      <c r="F20" s="2">
        <f t="shared" si="0"/>
        <v>110.22999999999999</v>
      </c>
      <c r="G20" s="3">
        <f t="shared" si="1"/>
        <v>0.03455037604995388</v>
      </c>
      <c r="H20" s="4">
        <f t="shared" si="2"/>
        <v>24.2506</v>
      </c>
      <c r="J20">
        <v>14</v>
      </c>
      <c r="K20" s="3">
        <v>1</v>
      </c>
      <c r="M20">
        <v>1</v>
      </c>
    </row>
    <row r="21" spans="1:13" ht="12.75">
      <c r="A21" t="s">
        <v>42</v>
      </c>
      <c r="B21">
        <v>50</v>
      </c>
      <c r="F21" s="2">
        <f t="shared" si="0"/>
        <v>9.125</v>
      </c>
      <c r="G21" s="3">
        <f t="shared" si="1"/>
        <v>0.002860130467711414</v>
      </c>
      <c r="H21" s="4">
        <f t="shared" si="2"/>
        <v>2.0075</v>
      </c>
      <c r="J21">
        <v>3.5</v>
      </c>
      <c r="K21" s="3">
        <v>1</v>
      </c>
      <c r="M21">
        <v>1</v>
      </c>
    </row>
    <row r="22" spans="1:13" ht="12.75">
      <c r="A22" t="s">
        <v>43</v>
      </c>
      <c r="B22">
        <v>24</v>
      </c>
      <c r="D22" t="s">
        <v>44</v>
      </c>
      <c r="F22" s="2">
        <f t="shared" si="0"/>
        <v>60.068571428571424</v>
      </c>
      <c r="G22" s="3">
        <f t="shared" si="1"/>
        <v>0.01882783027887742</v>
      </c>
      <c r="H22" s="4">
        <f t="shared" si="2"/>
        <v>13.215085714285713</v>
      </c>
      <c r="J22">
        <v>48</v>
      </c>
      <c r="K22" s="3">
        <v>1</v>
      </c>
      <c r="M22">
        <v>1</v>
      </c>
    </row>
    <row r="23" spans="1:13" ht="12.75">
      <c r="A23" t="s">
        <v>45</v>
      </c>
      <c r="B23">
        <v>22</v>
      </c>
      <c r="C23">
        <v>0</v>
      </c>
      <c r="F23" s="2">
        <f t="shared" si="0"/>
        <v>56.209999999999994</v>
      </c>
      <c r="G23" s="3">
        <f t="shared" si="1"/>
        <v>0.01761840368110231</v>
      </c>
      <c r="H23" s="4">
        <f t="shared" si="2"/>
        <v>12.3662</v>
      </c>
      <c r="J23">
        <v>14</v>
      </c>
      <c r="K23" s="3">
        <v>1</v>
      </c>
      <c r="L23">
        <v>5</v>
      </c>
      <c r="M23">
        <v>24</v>
      </c>
    </row>
    <row r="24" spans="1:13" ht="12.75">
      <c r="A24" t="s">
        <v>46</v>
      </c>
      <c r="B24">
        <v>21</v>
      </c>
      <c r="C24">
        <v>0</v>
      </c>
      <c r="D24" t="s">
        <v>47</v>
      </c>
      <c r="F24" s="2">
        <f>(C24+B24*K24*J24/(7*24)+B24*K24*L24/M24)*8760/1000</f>
        <v>2.19</v>
      </c>
      <c r="G24" s="3">
        <f t="shared" si="1"/>
        <v>0.0006864313122507394</v>
      </c>
      <c r="H24" s="4">
        <f>F24*H$1</f>
        <v>0.4818</v>
      </c>
      <c r="J24">
        <v>2</v>
      </c>
      <c r="K24" s="3">
        <v>1</v>
      </c>
      <c r="M24">
        <v>1</v>
      </c>
    </row>
    <row r="25" spans="1:13" ht="12.75">
      <c r="A25" t="s">
        <v>48</v>
      </c>
      <c r="B25">
        <v>15</v>
      </c>
      <c r="F25" s="2">
        <f t="shared" si="0"/>
        <v>5.475</v>
      </c>
      <c r="G25" s="3">
        <f t="shared" si="1"/>
        <v>0.0017160782806268484</v>
      </c>
      <c r="H25" s="4">
        <f t="shared" si="2"/>
        <v>1.2045</v>
      </c>
      <c r="J25">
        <v>7</v>
      </c>
      <c r="K25" s="3">
        <v>1</v>
      </c>
      <c r="M25">
        <v>1</v>
      </c>
    </row>
    <row r="26" spans="1:13" ht="12.75">
      <c r="A26" s="5" t="s">
        <v>49</v>
      </c>
      <c r="B26">
        <v>5</v>
      </c>
      <c r="C26">
        <v>7</v>
      </c>
      <c r="D26" t="s">
        <v>50</v>
      </c>
      <c r="F26" s="2">
        <f t="shared" si="0"/>
        <v>61.580714285714286</v>
      </c>
      <c r="G26" s="3">
        <f t="shared" si="1"/>
        <v>0.019301794756383887</v>
      </c>
      <c r="H26" s="4">
        <f t="shared" si="2"/>
        <v>13.547757142857144</v>
      </c>
      <c r="J26">
        <v>1</v>
      </c>
      <c r="K26" s="3">
        <v>1</v>
      </c>
      <c r="M26">
        <v>1</v>
      </c>
    </row>
    <row r="27" spans="1:13" ht="12.75">
      <c r="A27" s="9" t="s">
        <v>51</v>
      </c>
      <c r="B27">
        <v>0</v>
      </c>
      <c r="C27">
        <v>8.5</v>
      </c>
      <c r="D27" t="s">
        <v>80</v>
      </c>
      <c r="F27" s="2">
        <f t="shared" si="0"/>
        <v>74.46</v>
      </c>
      <c r="G27" s="3">
        <f t="shared" si="1"/>
        <v>0.02333866461652514</v>
      </c>
      <c r="H27" s="4">
        <f t="shared" si="2"/>
        <v>16.3812</v>
      </c>
      <c r="M27">
        <v>1</v>
      </c>
    </row>
    <row r="28" spans="1:13" ht="12.75">
      <c r="A28" s="9" t="s">
        <v>52</v>
      </c>
      <c r="B28">
        <v>0</v>
      </c>
      <c r="C28">
        <v>8</v>
      </c>
      <c r="D28" t="s">
        <v>81</v>
      </c>
      <c r="F28" s="2">
        <f t="shared" si="0"/>
        <v>70.08</v>
      </c>
      <c r="G28" s="3">
        <f t="shared" si="1"/>
        <v>0.02196580199202366</v>
      </c>
      <c r="H28" s="4">
        <f t="shared" si="2"/>
        <v>15.4176</v>
      </c>
      <c r="M28">
        <v>1</v>
      </c>
    </row>
    <row r="29" spans="1:13" ht="12.75">
      <c r="A29" s="5" t="s">
        <v>55</v>
      </c>
      <c r="B29">
        <v>0</v>
      </c>
      <c r="C29">
        <v>5</v>
      </c>
      <c r="F29" s="2">
        <f t="shared" si="0"/>
        <v>43.8</v>
      </c>
      <c r="G29" s="3">
        <f t="shared" si="1"/>
        <v>0.013728626245014787</v>
      </c>
      <c r="H29" s="4">
        <f t="shared" si="2"/>
        <v>9.636</v>
      </c>
      <c r="M29">
        <v>1</v>
      </c>
    </row>
    <row r="30" spans="1:13" ht="12.75">
      <c r="A30" s="5" t="s">
        <v>54</v>
      </c>
      <c r="B30">
        <v>0</v>
      </c>
      <c r="C30">
        <v>5</v>
      </c>
      <c r="F30" s="2">
        <f t="shared" si="0"/>
        <v>43.8</v>
      </c>
      <c r="G30" s="3">
        <f t="shared" si="1"/>
        <v>0.013728626245014787</v>
      </c>
      <c r="H30" s="4">
        <f t="shared" si="2"/>
        <v>9.636</v>
      </c>
      <c r="M30">
        <v>1</v>
      </c>
    </row>
    <row r="31" spans="1:13" ht="12.75">
      <c r="A31" s="5" t="s">
        <v>56</v>
      </c>
      <c r="B31">
        <v>0</v>
      </c>
      <c r="C31">
        <v>4.5</v>
      </c>
      <c r="F31" s="2">
        <f t="shared" si="0"/>
        <v>39.42</v>
      </c>
      <c r="G31" s="3">
        <f t="shared" si="1"/>
        <v>0.01235576362051331</v>
      </c>
      <c r="H31" s="4">
        <f t="shared" si="2"/>
        <v>8.6724</v>
      </c>
      <c r="M31">
        <v>1</v>
      </c>
    </row>
    <row r="32" spans="1:13" ht="12.75">
      <c r="A32" s="9" t="s">
        <v>57</v>
      </c>
      <c r="B32">
        <v>0</v>
      </c>
      <c r="C32">
        <v>4</v>
      </c>
      <c r="F32" s="2">
        <f t="shared" si="0"/>
        <v>35.04</v>
      </c>
      <c r="G32" s="3">
        <f t="shared" si="1"/>
        <v>0.01098290099601183</v>
      </c>
      <c r="H32" s="4">
        <f t="shared" si="2"/>
        <v>7.7088</v>
      </c>
      <c r="M32">
        <v>1</v>
      </c>
    </row>
    <row r="33" spans="1:13" ht="12.75">
      <c r="A33" s="9" t="s">
        <v>58</v>
      </c>
      <c r="B33">
        <v>0</v>
      </c>
      <c r="C33">
        <v>3</v>
      </c>
      <c r="F33" s="2">
        <f t="shared" si="0"/>
        <v>26.28</v>
      </c>
      <c r="G33" s="3">
        <f t="shared" si="1"/>
        <v>0.008237175747008874</v>
      </c>
      <c r="H33" s="4">
        <f t="shared" si="2"/>
        <v>5.7816</v>
      </c>
      <c r="M33">
        <v>1</v>
      </c>
    </row>
    <row r="34" spans="1:13" ht="12.75">
      <c r="A34" s="9" t="s">
        <v>59</v>
      </c>
      <c r="B34">
        <v>0</v>
      </c>
      <c r="C34">
        <v>3</v>
      </c>
      <c r="F34" s="2">
        <f t="shared" si="0"/>
        <v>26.28</v>
      </c>
      <c r="G34" s="3">
        <f t="shared" si="1"/>
        <v>0.008237175747008874</v>
      </c>
      <c r="H34" s="4">
        <f t="shared" si="2"/>
        <v>5.7816</v>
      </c>
      <c r="M34">
        <v>1</v>
      </c>
    </row>
    <row r="35" spans="1:13" ht="12.75">
      <c r="A35" s="9" t="s">
        <v>60</v>
      </c>
      <c r="B35">
        <v>0</v>
      </c>
      <c r="C35">
        <v>2</v>
      </c>
      <c r="D35" t="s">
        <v>61</v>
      </c>
      <c r="F35" s="2">
        <f t="shared" si="0"/>
        <v>17.52</v>
      </c>
      <c r="G35" s="3">
        <f t="shared" si="1"/>
        <v>0.005491450498005915</v>
      </c>
      <c r="H35" s="4">
        <f t="shared" si="2"/>
        <v>3.8544</v>
      </c>
      <c r="M35">
        <v>1</v>
      </c>
    </row>
    <row r="36" spans="2:8" ht="12.75">
      <c r="B36" s="8"/>
      <c r="C36" s="2">
        <f>SUM(C3:C35)</f>
        <v>88.5</v>
      </c>
      <c r="F36" s="2">
        <f>SUM(F3:F35)</f>
        <v>3190.413900000001</v>
      </c>
      <c r="G36" s="3">
        <f t="shared" si="1"/>
        <v>1</v>
      </c>
      <c r="H36" s="4">
        <f>SUM(H3:H35)</f>
        <v>701.8910580000002</v>
      </c>
    </row>
    <row r="38" spans="1:13" ht="12.75">
      <c r="A38" s="9" t="s">
        <v>62</v>
      </c>
      <c r="C38" s="10">
        <f>C17+C27+C28+C32+C33+C34+C35</f>
        <v>36</v>
      </c>
      <c r="D38" t="s">
        <v>63</v>
      </c>
      <c r="F38" s="2">
        <f>(C38+B38*K38*J38/(7*24)+B38*K38*L38/M38)*8760/1000</f>
        <v>315.36</v>
      </c>
      <c r="G38" s="3">
        <f t="shared" si="1"/>
        <v>0.09884610896410648</v>
      </c>
      <c r="H38" s="4">
        <f>F38*H$1</f>
        <v>69.3792</v>
      </c>
      <c r="M38">
        <v>1</v>
      </c>
    </row>
    <row r="39" spans="1:13" ht="12.75">
      <c r="A39" s="5" t="s">
        <v>64</v>
      </c>
      <c r="C39" s="10">
        <f>C4+C9+C12+C14+C20+C26+C29+C30+C31</f>
        <v>52.5</v>
      </c>
      <c r="D39" t="s">
        <v>65</v>
      </c>
      <c r="F39" s="2">
        <f>(C39+B39*K39*J39/(7*24)+B39*K39*L39/M39)*8760/1000</f>
        <v>459.9</v>
      </c>
      <c r="G39" s="3">
        <f t="shared" si="1"/>
        <v>0.1441505755726553</v>
      </c>
      <c r="H39" s="4">
        <f>F39*H$1</f>
        <v>101.178</v>
      </c>
      <c r="M39">
        <v>1</v>
      </c>
    </row>
    <row r="40" spans="1:13" ht="12.75">
      <c r="A40" s="11" t="s">
        <v>82</v>
      </c>
      <c r="C40">
        <v>65</v>
      </c>
      <c r="D40" t="s">
        <v>83</v>
      </c>
      <c r="F40" s="2">
        <f>(C40+B40*K40*J40/(7*24)+B40*K40*L40/M40)*8760/1000</f>
        <v>569.4</v>
      </c>
      <c r="G40" s="3">
        <f t="shared" si="1"/>
        <v>0.17847214118519225</v>
      </c>
      <c r="H40" s="4">
        <f>F40*H$1</f>
        <v>125.268</v>
      </c>
      <c r="M40">
        <v>1</v>
      </c>
    </row>
  </sheetData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Erdtsieck</cp:lastModifiedBy>
  <dcterms:created xsi:type="dcterms:W3CDTF">2009-09-15T11:15:08Z</dcterms:created>
  <dcterms:modified xsi:type="dcterms:W3CDTF">2009-09-15T11:18:53Z</dcterms:modified>
  <cp:category/>
  <cp:version/>
  <cp:contentType/>
  <cp:contentStatus/>
</cp:coreProperties>
</file>