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6" activeTab="2"/>
  </bookViews>
  <sheets>
    <sheet name="straalgedrag" sheetId="1" r:id="rId1"/>
    <sheet name="calibratie" sheetId="2" r:id="rId2"/>
    <sheet name="voltage_afh" sheetId="3" r:id="rId3"/>
    <sheet name="lichtstroom" sheetId="4" r:id="rId4"/>
  </sheets>
  <definedNames/>
  <calcPr fullCalcOnLoad="1"/>
</workbook>
</file>

<file path=xl/comments1.xml><?xml version="1.0" encoding="utf-8"?>
<comments xmlns="http://schemas.openxmlformats.org/spreadsheetml/2006/main">
  <authors>
    <author>MEP</author>
    <author>MvdS</author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MvdSteen:
</t>
        </r>
        <r>
          <rPr>
            <sz val="8"/>
            <color indexed="8"/>
            <rFont val="Times New Roman"/>
            <family val="1"/>
          </rPr>
          <t>Kleurspectrometer</t>
        </r>
      </text>
    </comment>
    <comment ref="A6" authorId="1">
      <text>
        <r>
          <rPr>
            <sz val="10"/>
            <rFont val="Arial"/>
            <family val="2"/>
          </rPr>
          <t>teruggerekend naar een afstand van 100 cm</t>
        </r>
      </text>
    </comment>
    <comment ref="A8" authorId="1">
      <text>
        <r>
          <rPr>
            <sz val="10"/>
            <rFont val="Arial"/>
            <family val="2"/>
          </rPr>
          <t>de afstand waarop ik 400 lx zou hebben</t>
        </r>
      </text>
    </comment>
  </commentList>
</comments>
</file>

<file path=xl/comments2.xml><?xml version="1.0" encoding="utf-8"?>
<comments xmlns="http://schemas.openxmlformats.org/spreadsheetml/2006/main">
  <authors>
    <author>MvdS</author>
    <author>MEP</author>
  </authors>
  <commentList>
    <comment ref="A1" authorId="0">
      <text>
        <r>
          <rPr>
            <sz val="10"/>
            <rFont val="Arial"/>
            <family val="2"/>
          </rPr>
          <t>geregeld met een variac</t>
        </r>
      </text>
    </comment>
    <comment ref="B4" authorId="0">
      <text>
        <r>
          <rPr>
            <sz val="10"/>
            <rFont val="Arial"/>
            <family val="2"/>
          </rPr>
          <t>begonmet 532, maar na 10 minuten was het gezakt naar 503 lx. En weer 10 minuten later naar 493 lx. Het koellichaam wordt ook handwarm. Dus eerst laten opwarmen!</t>
        </r>
      </text>
    </comment>
    <comment ref="I4" authorId="1">
      <text>
        <r>
          <rPr>
            <b/>
            <sz val="8"/>
            <color indexed="8"/>
            <rFont val="Times New Roman"/>
            <family val="1"/>
          </rPr>
          <t xml:space="preserve">MvdSteen:
</t>
        </r>
        <r>
          <rPr>
            <sz val="8"/>
            <color indexed="8"/>
            <rFont val="Times New Roman"/>
            <family val="1"/>
          </rPr>
          <t>verwaarloos deze getallen</t>
        </r>
      </text>
    </comment>
  </commentList>
</comments>
</file>

<file path=xl/comments3.xml><?xml version="1.0" encoding="utf-8"?>
<comments xmlns="http://schemas.openxmlformats.org/spreadsheetml/2006/main">
  <authors>
    <author>MvdS</author>
    <author>MEP</author>
  </authors>
  <commentList>
    <comment ref="A1" authorId="0">
      <text>
        <r>
          <rPr>
            <sz val="10"/>
            <rFont val="Arial"/>
            <family val="2"/>
          </rPr>
          <t>een variac is gebruikt om de voedingsspanning te variëren, maar ook om de voedingsspanning op precies 230 V in te stellen.</t>
        </r>
      </text>
    </comment>
    <comment ref="B9" authorId="0">
      <text>
        <r>
          <rPr>
            <sz val="10"/>
            <rFont val="Arial"/>
            <family val="2"/>
          </rPr>
          <t>let op, de variac trekt zelf 5,1 W en heeft een PF van 0.78. Meet dus hierna de lamp apart!</t>
        </r>
      </text>
    </comment>
    <comment ref="C9" authorId="1">
      <text>
        <r>
          <rPr>
            <b/>
            <sz val="8"/>
            <color indexed="8"/>
            <rFont val="Times New Roman"/>
            <family val="1"/>
          </rPr>
          <t xml:space="preserve">MvdSteen:
</t>
        </r>
        <r>
          <rPr>
            <sz val="8"/>
            <color indexed="8"/>
            <rFont val="Times New Roman"/>
            <family val="1"/>
          </rPr>
          <t>met kleurspectrometer gemeten</t>
        </r>
      </text>
    </comment>
  </commentList>
</comments>
</file>

<file path=xl/comments4.xml><?xml version="1.0" encoding="utf-8"?>
<comments xmlns="http://schemas.openxmlformats.org/spreadsheetml/2006/main">
  <authors>
    <author>MEP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sharedStrings.xml><?xml version="1.0" encoding="utf-8"?>
<sst xmlns="http://schemas.openxmlformats.org/spreadsheetml/2006/main" count="55" uniqueCount="50">
  <si>
    <t>Luxmeter [lx] op 105</t>
  </si>
  <si>
    <t>graden</t>
  </si>
  <si>
    <t>graden met 90=0</t>
  </si>
  <si>
    <t>distance for 400 lx</t>
  </si>
  <si>
    <t>distance flat plane</t>
  </si>
  <si>
    <t>distance to center</t>
  </si>
  <si>
    <t>lux flat plane</t>
  </si>
  <si>
    <t>afstand [cm]</t>
  </si>
  <si>
    <t>E_v [lx]</t>
  </si>
  <si>
    <t>V_lamp [V]</t>
  </si>
  <si>
    <t>precieze voltage maakt niet veel uit, zie ook voltage_afh</t>
  </si>
  <si>
    <t>Afstand was 105 cm van de lamp (maar doet er verder hier niet toe).</t>
  </si>
  <si>
    <t>luxmeter</t>
  </si>
  <si>
    <t>kleurspectrometer</t>
  </si>
  <si>
    <t>gradenstand</t>
  </si>
  <si>
    <t>Kleurspectrometer</t>
  </si>
  <si>
    <t>=</t>
  </si>
  <si>
    <t>x</t>
  </si>
  <si>
    <t>Luxmeter</t>
  </si>
  <si>
    <t>+</t>
  </si>
  <si>
    <t>met variac</t>
  </si>
  <si>
    <t>t [min]</t>
  </si>
  <si>
    <t>V</t>
  </si>
  <si>
    <t>P</t>
  </si>
  <si>
    <t>PF</t>
  </si>
  <si>
    <t>terugloop [%]</t>
  </si>
  <si>
    <t>P [W]</t>
  </si>
  <si>
    <t>T [K]</t>
  </si>
  <si>
    <t>Eff (230=100)</t>
  </si>
  <si>
    <t>I_lamp [mA]</t>
  </si>
  <si>
    <t>x-waarde</t>
  </si>
  <si>
    <t>y-waarde</t>
  </si>
  <si>
    <t>color purity PE [%]</t>
  </si>
  <si>
    <t>CRI</t>
  </si>
  <si>
    <t>hoek</t>
  </si>
  <si>
    <t>sr</t>
  </si>
  <si>
    <t>delta sr</t>
  </si>
  <si>
    <t>I_v_norm</t>
  </si>
  <si>
    <t>I_v</t>
  </si>
  <si>
    <t>I_v*delta_sr</t>
  </si>
  <si>
    <t>sum(Iv*d_sr)</t>
  </si>
  <si>
    <t>Wattage</t>
  </si>
  <si>
    <t>[graden]</t>
  </si>
  <si>
    <t>[rad]</t>
  </si>
  <si>
    <t>[-]</t>
  </si>
  <si>
    <t>[%]</t>
  </si>
  <si>
    <t>[Cd]</t>
  </si>
  <si>
    <t>is PHI_v [lm]</t>
  </si>
  <si>
    <t>efficientie</t>
  </si>
  <si>
    <t>lm/W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</si>
</sst>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\ HH:MM"/>
    <numFmt numFmtId="166" formatCode="#"/>
    <numFmt numFmtId="167" formatCode="0"/>
    <numFmt numFmtId="168" formatCode="0%"/>
    <numFmt numFmtId="169" formatCode="0.00"/>
    <numFmt numFmtId="170" formatCode="0.000"/>
    <numFmt numFmtId="171" formatCode="0.00E+00"/>
  </numFmts>
  <fonts count="28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5.8"/>
      <name val="Arial"/>
      <family val="5"/>
    </font>
    <font>
      <sz val="6.4"/>
      <name val="Arial"/>
      <family val="5"/>
    </font>
    <font>
      <sz val="13.2"/>
      <name val="Arial"/>
      <family val="5"/>
    </font>
    <font>
      <sz val="6.5"/>
      <name val="Arial"/>
      <family val="5"/>
    </font>
    <font>
      <sz val="5.9"/>
      <name val="Arial"/>
      <family val="5"/>
    </font>
    <font>
      <sz val="14"/>
      <name val="Arial"/>
      <family val="5"/>
    </font>
    <font>
      <sz val="6.3"/>
      <name val="Arial"/>
      <family val="5"/>
    </font>
    <font>
      <sz val="6.9"/>
      <name val="Arial"/>
      <family val="5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6.7"/>
      <name val="Arial"/>
      <family val="5"/>
    </font>
    <font>
      <b/>
      <sz val="12"/>
      <name val="Arial"/>
      <family val="5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6"/>
      <name val="Arial"/>
      <family val="5"/>
    </font>
    <font>
      <sz val="9.4"/>
      <name val="Arial"/>
      <family val="5"/>
    </font>
    <font>
      <b/>
      <sz val="9.4"/>
      <name val="Arial"/>
      <family val="5"/>
    </font>
    <font>
      <b/>
      <sz val="11.3"/>
      <name val="Arial"/>
      <family val="5"/>
    </font>
    <font>
      <sz val="10"/>
      <color indexed="10"/>
      <name val="Arial"/>
      <family val="2"/>
    </font>
    <font>
      <sz val="7.7"/>
      <name val="Arial"/>
      <family val="5"/>
    </font>
    <font>
      <sz val="8.5"/>
      <name val="Arial"/>
      <family val="5"/>
    </font>
    <font>
      <sz val="15.8"/>
      <name val="Arial"/>
      <family val="5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0" fillId="0" borderId="0" xfId="0" applyFont="1" applyAlignment="1">
      <alignment/>
    </xf>
    <xf numFmtId="168" fontId="0" fillId="0" borderId="0" xfId="0" applyNumberFormat="1" applyAlignment="1">
      <alignment/>
    </xf>
    <xf numFmtId="164" fontId="17" fillId="0" borderId="0" xfId="0" applyFont="1" applyAlignment="1">
      <alignment/>
    </xf>
    <xf numFmtId="167" fontId="17" fillId="0" borderId="0" xfId="0" applyNumberFormat="1" applyFont="1" applyAlignment="1">
      <alignment/>
    </xf>
    <xf numFmtId="164" fontId="18" fillId="0" borderId="0" xfId="0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3" fillId="0" borderId="0" xfId="0" applyNumberFormat="1" applyFont="1" applyAlignment="1">
      <alignment/>
    </xf>
    <xf numFmtId="164" fontId="23" fillId="0" borderId="0" xfId="0" applyFon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lux 1 m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straalgedrag!$C$4:$AK$4</c:f>
              <c:numCache/>
            </c:numRef>
          </c:xVal>
          <c:yVal>
            <c:numRef>
              <c:f>straalgedrag!$C$6:$AK$6</c:f>
              <c:numCache/>
            </c:numRef>
          </c:yVal>
          <c:smooth val="1"/>
        </c:ser>
        <c:axId val="28498706"/>
        <c:axId val="55161763"/>
      </c:scatterChart>
      <c:valAx>
        <c:axId val="28498706"/>
        <c:scaling>
          <c:orientation val="minMax"/>
          <c:max val="40"/>
          <c:min val="-4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1763"/>
        <c:crosses val="autoZero"/>
        <c:crossBetween val="midCat"/>
        <c:dispUnits/>
        <c:majorUnit val="10"/>
      </c:valAx>
      <c:valAx>
        <c:axId val="551617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8706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400 lux op 116 cm afstand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straalgedrag!$F$11:$AH$11</c:f>
              <c:numCache/>
            </c:numRef>
          </c:xVal>
          <c:yVal>
            <c:numRef>
              <c:f>straalgedrag!$F$12:$AH$12</c:f>
              <c:numCache/>
            </c:numRef>
          </c:yVal>
          <c:smooth val="1"/>
        </c:ser>
        <c:axId val="26693820"/>
        <c:axId val="38917789"/>
      </c:scatterChart>
      <c:valAx>
        <c:axId val="26693820"/>
        <c:scaling>
          <c:orientation val="minMax"/>
          <c:max val="60"/>
          <c:min val="-6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7789"/>
        <c:crosses val="autoZero"/>
        <c:crossBetween val="midCat"/>
        <c:dispUnits/>
        <c:majorUnit val="15"/>
      </c:valAx>
      <c:valAx>
        <c:axId val="38917789"/>
        <c:scaling>
          <c:orientation val="minMax"/>
          <c:max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93820"/>
        <c:crossesAt val="0"/>
        <c:crossBetween val="midCat"/>
        <c:dispUnits/>
        <c:majorUnit val="50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lux en afstand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straalgedrag!$A$15:$A$32</c:f>
              <c:numCache/>
            </c:numRef>
          </c:xVal>
          <c:yVal>
            <c:numRef>
              <c:f>straalgedrag!$B$15:$B$32</c:f>
              <c:numCache/>
            </c:numRef>
          </c:yVal>
          <c:smooth val="1"/>
        </c:ser>
        <c:axId val="14715782"/>
        <c:axId val="65333175"/>
      </c:scatterChart>
      <c:valAx>
        <c:axId val="147157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33175"/>
        <c:crosses val="autoZero"/>
        <c:crossBetween val="midCat"/>
        <c:dispUnits/>
      </c:valAx>
      <c:valAx>
        <c:axId val="65333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1578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lux en afstand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3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straalgedrag!$A$26:$A$46</c:f>
              <c:numCache/>
            </c:numRef>
          </c:xVal>
          <c:yVal>
            <c:numRef>
              <c:f>straalgedrag!$B$26:$B$46</c:f>
              <c:numCache/>
            </c:numRef>
          </c:yVal>
          <c:smooth val="1"/>
        </c:ser>
        <c:axId val="51127664"/>
        <c:axId val="57495793"/>
      </c:scatterChart>
      <c:valAx>
        <c:axId val="51127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5793"/>
        <c:crosses val="autoZero"/>
        <c:crossBetween val="midCat"/>
        <c:dispUnits/>
      </c:valAx>
      <c:valAx>
        <c:axId val="57495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766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Kleurspectrometer afgeleid van Luxmeter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calibratie!$B$3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calibratie!$A$4:$A$12</c:f>
              <c:numCache/>
            </c:numRef>
          </c:xVal>
          <c:yVal>
            <c:numRef>
              <c:f>calibratie!$B$4:$B$12</c:f>
              <c:numCache/>
            </c:numRef>
          </c:yVal>
          <c:smooth val="1"/>
        </c:ser>
        <c:axId val="47700090"/>
        <c:axId val="26647627"/>
      </c:scatterChart>
      <c:valAx>
        <c:axId val="4770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Luxmeter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7627"/>
        <c:crosses val="autoZero"/>
        <c:crossBetween val="midCat"/>
        <c:dispUnits/>
      </c:valAx>
      <c:valAx>
        <c:axId val="2664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Kleurspectrometer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000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Vermogen en Verlichtingssterkte afh van V_lamp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voltage_afh!$B$9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voltage_afh!$A$10:$A$28</c:f>
              <c:numCache/>
            </c:numRef>
          </c:xVal>
          <c:yVal>
            <c:numRef>
              <c:f>voltage_afh!$B$10:$B$28</c:f>
              <c:numCache/>
            </c:numRef>
          </c:yVal>
          <c:smooth val="1"/>
        </c:ser>
        <c:axId val="38502052"/>
        <c:axId val="10974149"/>
      </c:scatterChart>
      <c:scatterChart>
        <c:scatterStyle val="smoothMarker"/>
        <c:varyColors val="0"/>
        <c:ser>
          <c:idx val="1"/>
          <c:order val="1"/>
          <c:tx>
            <c:strRef>
              <c:f>voltage_afh!$C$9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voltage_afh!$A$10:$A$28</c:f>
              <c:numCache/>
            </c:numRef>
          </c:xVal>
          <c:yVal>
            <c:numRef>
              <c:f>voltage_afh!$C$10:$C$28</c:f>
              <c:numCache/>
            </c:numRef>
          </c:yVal>
          <c:smooth val="1"/>
        </c:ser>
        <c:axId val="31658478"/>
        <c:axId val="16490847"/>
      </c:scatterChart>
      <c:valAx>
        <c:axId val="38502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V_lamp [V]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4149"/>
        <c:crosses val="autoZero"/>
        <c:crossBetween val="midCat"/>
        <c:dispUnits/>
      </c:valAx>
      <c:valAx>
        <c:axId val="10974149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P_lamp [W]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02052"/>
        <c:crosses val="autoZero"/>
        <c:crossBetween val="midCat"/>
        <c:dispUnits/>
        <c:majorUnit val="2"/>
      </c:valAx>
      <c:valAx>
        <c:axId val="3165847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0847"/>
        <c:crosses val="max"/>
        <c:crossBetween val="midCat"/>
        <c:dispUnits/>
      </c:valAx>
      <c:valAx>
        <c:axId val="16490847"/>
        <c:scaling>
          <c:orientation val="minMax"/>
          <c:max val="520"/>
          <c:min val="400"/>
        </c:scaling>
        <c:axPos val="l"/>
        <c:delete val="0"/>
        <c:numFmt formatCode="GENERAL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58478"/>
        <c:crosses val="max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3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KleurT en Efficiency afh van V_lamp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voltage_afh!$D$9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voltage_afh!$A$10:$A$28</c:f>
              <c:numCache/>
            </c:numRef>
          </c:xVal>
          <c:yVal>
            <c:numRef>
              <c:f>voltage_afh!$D$10:$D$28</c:f>
              <c:numCache/>
            </c:numRef>
          </c:yVal>
          <c:smooth val="1"/>
        </c:ser>
        <c:axId val="14199896"/>
        <c:axId val="60690201"/>
      </c:scatterChart>
      <c:scatterChart>
        <c:scatterStyle val="smoothMarker"/>
        <c:varyColors val="0"/>
        <c:ser>
          <c:idx val="1"/>
          <c:order val="1"/>
          <c:tx>
            <c:strRef>
              <c:f>voltage_afh!$E$9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voltage_afh!$A$10:$A$28</c:f>
              <c:numCache/>
            </c:numRef>
          </c:xVal>
          <c:yVal>
            <c:numRef>
              <c:f>voltage_afh!$E$10:$E$28</c:f>
              <c:numCache/>
            </c:numRef>
          </c:yVal>
          <c:smooth val="1"/>
        </c:ser>
        <c:axId val="9340898"/>
        <c:axId val="16959219"/>
      </c:scatterChart>
      <c:valAx>
        <c:axId val="14199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4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V_lamp [V]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0201"/>
        <c:crosses val="autoZero"/>
        <c:crossBetween val="midCat"/>
        <c:dispUnits/>
      </c:valAx>
      <c:valAx>
        <c:axId val="60690201"/>
        <c:scaling>
          <c:orientation val="minMax"/>
          <c:max val="36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4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T_lamp [K]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99896"/>
        <c:crosses val="autoZero"/>
        <c:crossBetween val="midCat"/>
        <c:dispUnits/>
        <c:majorUnit val="100"/>
      </c:valAx>
      <c:valAx>
        <c:axId val="934089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59219"/>
        <c:crosses val="max"/>
        <c:crossBetween val="midCat"/>
        <c:dispUnits/>
      </c:valAx>
      <c:valAx>
        <c:axId val="16959219"/>
        <c:scaling>
          <c:orientation val="minMax"/>
          <c:max val="110"/>
          <c:min val="80"/>
        </c:scaling>
        <c:axPos val="l"/>
        <c:delete val="0"/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0898"/>
        <c:crosses val="max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Lichtsterkte karakteristiek 1000 lm led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lichtstroom!$L$25</c:f>
              <c:numCache/>
            </c:numRef>
          </c:xVal>
          <c:yVal>
            <c:numRef>
              <c:f>lichtstroom!$Q$25</c:f>
              <c:numCache/>
            </c:numRef>
          </c:yVal>
          <c:smooth val="1"/>
        </c:ser>
        <c:axId val="18415244"/>
        <c:axId val="31519469"/>
      </c:scatterChart>
      <c:valAx>
        <c:axId val="184152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9469"/>
        <c:crosses val="autoZero"/>
        <c:crossBetween val="midCat"/>
        <c:dispUnits/>
      </c:valAx>
      <c:valAx>
        <c:axId val="31519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1524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14</xdr:row>
      <xdr:rowOff>142875</xdr:rowOff>
    </xdr:from>
    <xdr:to>
      <xdr:col>13</xdr:col>
      <xdr:colOff>47625</xdr:colOff>
      <xdr:row>31</xdr:row>
      <xdr:rowOff>0</xdr:rowOff>
    </xdr:to>
    <xdr:graphicFrame>
      <xdr:nvGraphicFramePr>
        <xdr:cNvPr id="1" name="Chart 4"/>
        <xdr:cNvGraphicFramePr/>
      </xdr:nvGraphicFramePr>
      <xdr:xfrm>
        <a:off x="1819275" y="2200275"/>
        <a:ext cx="20478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14</xdr:row>
      <xdr:rowOff>133350</xdr:rowOff>
    </xdr:from>
    <xdr:to>
      <xdr:col>24</xdr:col>
      <xdr:colOff>123825</xdr:colOff>
      <xdr:row>31</xdr:row>
      <xdr:rowOff>9525</xdr:rowOff>
    </xdr:to>
    <xdr:graphicFrame>
      <xdr:nvGraphicFramePr>
        <xdr:cNvPr id="2" name="Chart 5"/>
        <xdr:cNvGraphicFramePr/>
      </xdr:nvGraphicFramePr>
      <xdr:xfrm>
        <a:off x="4200525" y="2190750"/>
        <a:ext cx="20478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180975</xdr:colOff>
      <xdr:row>14</xdr:row>
      <xdr:rowOff>123825</xdr:rowOff>
    </xdr:from>
    <xdr:to>
      <xdr:col>35</xdr:col>
      <xdr:colOff>123825</xdr:colOff>
      <xdr:row>31</xdr:row>
      <xdr:rowOff>19050</xdr:rowOff>
    </xdr:to>
    <xdr:graphicFrame>
      <xdr:nvGraphicFramePr>
        <xdr:cNvPr id="3" name="Chart 6"/>
        <xdr:cNvGraphicFramePr/>
      </xdr:nvGraphicFramePr>
      <xdr:xfrm>
        <a:off x="6515100" y="2181225"/>
        <a:ext cx="20383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123825</xdr:colOff>
      <xdr:row>15</xdr:row>
      <xdr:rowOff>0</xdr:rowOff>
    </xdr:from>
    <xdr:to>
      <xdr:col>44</xdr:col>
      <xdr:colOff>114300</xdr:colOff>
      <xdr:row>31</xdr:row>
      <xdr:rowOff>47625</xdr:rowOff>
    </xdr:to>
    <xdr:graphicFrame>
      <xdr:nvGraphicFramePr>
        <xdr:cNvPr id="4" name="Chart 7"/>
        <xdr:cNvGraphicFramePr/>
      </xdr:nvGraphicFramePr>
      <xdr:xfrm>
        <a:off x="8553450" y="2209800"/>
        <a:ext cx="2047875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123825</xdr:rowOff>
    </xdr:from>
    <xdr:to>
      <xdr:col>7</xdr:col>
      <xdr:colOff>485775</xdr:colOff>
      <xdr:row>30</xdr:row>
      <xdr:rowOff>19050</xdr:rowOff>
    </xdr:to>
    <xdr:graphicFrame>
      <xdr:nvGraphicFramePr>
        <xdr:cNvPr id="1" name="Chart 4"/>
        <xdr:cNvGraphicFramePr/>
      </xdr:nvGraphicFramePr>
      <xdr:xfrm>
        <a:off x="219075" y="2066925"/>
        <a:ext cx="46196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19050</xdr:rowOff>
    </xdr:from>
    <xdr:to>
      <xdr:col>8</xdr:col>
      <xdr:colOff>323850</xdr:colOff>
      <xdr:row>46</xdr:row>
      <xdr:rowOff>95250</xdr:rowOff>
    </xdr:to>
    <xdr:graphicFrame>
      <xdr:nvGraphicFramePr>
        <xdr:cNvPr id="1" name="Chart 4"/>
        <xdr:cNvGraphicFramePr/>
      </xdr:nvGraphicFramePr>
      <xdr:xfrm>
        <a:off x="200025" y="4524375"/>
        <a:ext cx="46101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133350</xdr:rowOff>
    </xdr:from>
    <xdr:to>
      <xdr:col>8</xdr:col>
      <xdr:colOff>333375</xdr:colOff>
      <xdr:row>64</xdr:row>
      <xdr:rowOff>38100</xdr:rowOff>
    </xdr:to>
    <xdr:graphicFrame>
      <xdr:nvGraphicFramePr>
        <xdr:cNvPr id="2" name="Chart 5"/>
        <xdr:cNvGraphicFramePr/>
      </xdr:nvGraphicFramePr>
      <xdr:xfrm>
        <a:off x="200025" y="7391400"/>
        <a:ext cx="46196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23</xdr:row>
      <xdr:rowOff>133350</xdr:rowOff>
    </xdr:from>
    <xdr:to>
      <xdr:col>17</xdr:col>
      <xdr:colOff>314325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9820275" y="3714750"/>
        <a:ext cx="39719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zoomScale="101" zoomScaleNormal="101" workbookViewId="0" topLeftCell="A1">
      <selection activeCell="A14" sqref="A14"/>
    </sheetView>
  </sheetViews>
  <sheetFormatPr defaultColWidth="3.421875" defaultRowHeight="12.75"/>
  <cols>
    <col min="1" max="1" width="16.28125" style="0" customWidth="1"/>
    <col min="2" max="2" width="6.421875" style="1" customWidth="1"/>
    <col min="3" max="38" width="3.140625" style="1" customWidth="1"/>
    <col min="39" max="16384" width="3.57421875" style="0" customWidth="1"/>
  </cols>
  <sheetData>
    <row r="1" ht="12">
      <c r="A1" s="2">
        <v>39334.666666666664</v>
      </c>
    </row>
    <row r="2" spans="1:38" ht="12.75">
      <c r="A2" s="3" t="s">
        <v>0</v>
      </c>
      <c r="B2" s="4">
        <v>0</v>
      </c>
      <c r="C2" s="4">
        <v>0</v>
      </c>
      <c r="D2" s="4">
        <v>1</v>
      </c>
      <c r="E2" s="4">
        <v>2</v>
      </c>
      <c r="F2" s="4">
        <v>3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7</v>
      </c>
      <c r="M2" s="4">
        <v>10</v>
      </c>
      <c r="N2" s="4">
        <v>22</v>
      </c>
      <c r="O2" s="4">
        <v>66</v>
      </c>
      <c r="P2" s="4">
        <v>118</v>
      </c>
      <c r="Q2" s="4">
        <v>176</v>
      </c>
      <c r="R2" s="4">
        <v>247</v>
      </c>
      <c r="S2" s="4">
        <v>314</v>
      </c>
      <c r="T2" s="4">
        <v>335</v>
      </c>
      <c r="U2" s="4">
        <v>288</v>
      </c>
      <c r="V2" s="4">
        <v>214</v>
      </c>
      <c r="W2" s="4">
        <v>146</v>
      </c>
      <c r="X2" s="4">
        <v>92</v>
      </c>
      <c r="Y2" s="4">
        <v>45</v>
      </c>
      <c r="Z2" s="4">
        <v>16</v>
      </c>
      <c r="AA2" s="4">
        <v>8</v>
      </c>
      <c r="AB2" s="4">
        <v>6</v>
      </c>
      <c r="AC2" s="4">
        <v>6</v>
      </c>
      <c r="AD2" s="4">
        <v>6</v>
      </c>
      <c r="AE2" s="4">
        <v>5</v>
      </c>
      <c r="AF2" s="4">
        <v>4</v>
      </c>
      <c r="AG2" s="4">
        <v>3</v>
      </c>
      <c r="AH2" s="4">
        <v>2</v>
      </c>
      <c r="AI2" s="4">
        <v>2</v>
      </c>
      <c r="AJ2" s="4">
        <v>1</v>
      </c>
      <c r="AK2" s="4">
        <v>0</v>
      </c>
      <c r="AL2" s="4">
        <v>0</v>
      </c>
    </row>
    <row r="3" spans="1:38" ht="12.75">
      <c r="A3" s="1" t="s">
        <v>1</v>
      </c>
      <c r="B3" s="4">
        <v>0</v>
      </c>
      <c r="C3" s="4">
        <v>5</v>
      </c>
      <c r="D3" s="4">
        <v>10</v>
      </c>
      <c r="E3" s="4">
        <v>15</v>
      </c>
      <c r="F3" s="4">
        <v>20</v>
      </c>
      <c r="G3" s="4">
        <v>25</v>
      </c>
      <c r="H3" s="4">
        <v>30</v>
      </c>
      <c r="I3" s="4">
        <v>35</v>
      </c>
      <c r="J3" s="4">
        <v>40</v>
      </c>
      <c r="K3" s="4">
        <v>45</v>
      </c>
      <c r="L3" s="4">
        <v>50</v>
      </c>
      <c r="M3" s="4">
        <v>55</v>
      </c>
      <c r="N3" s="4">
        <v>60</v>
      </c>
      <c r="O3" s="4">
        <v>65</v>
      </c>
      <c r="P3" s="4">
        <v>70</v>
      </c>
      <c r="Q3" s="4">
        <v>75</v>
      </c>
      <c r="R3" s="4">
        <v>80</v>
      </c>
      <c r="S3" s="4">
        <v>85</v>
      </c>
      <c r="T3" s="4">
        <v>90</v>
      </c>
      <c r="U3" s="4">
        <v>95</v>
      </c>
      <c r="V3" s="4">
        <v>100</v>
      </c>
      <c r="W3" s="4">
        <v>105</v>
      </c>
      <c r="X3" s="4">
        <v>110</v>
      </c>
      <c r="Y3" s="4">
        <v>115</v>
      </c>
      <c r="Z3" s="4">
        <v>120</v>
      </c>
      <c r="AA3" s="4">
        <v>125</v>
      </c>
      <c r="AB3" s="4">
        <v>130</v>
      </c>
      <c r="AC3" s="4">
        <v>135</v>
      </c>
      <c r="AD3" s="4">
        <v>140</v>
      </c>
      <c r="AE3" s="4">
        <v>145</v>
      </c>
      <c r="AF3" s="4">
        <v>150</v>
      </c>
      <c r="AG3" s="4">
        <v>155</v>
      </c>
      <c r="AH3" s="4">
        <v>160</v>
      </c>
      <c r="AI3" s="4">
        <v>165</v>
      </c>
      <c r="AJ3" s="4">
        <v>170</v>
      </c>
      <c r="AK3" s="4">
        <v>175</v>
      </c>
      <c r="AL3" s="4">
        <v>180</v>
      </c>
    </row>
    <row r="4" spans="1:38" ht="12.75">
      <c r="A4" s="1" t="s">
        <v>2</v>
      </c>
      <c r="B4" s="4">
        <f>B3-90</f>
        <v>-90</v>
      </c>
      <c r="C4" s="4">
        <f>C3-90</f>
        <v>-85</v>
      </c>
      <c r="D4" s="4">
        <f>D3-90</f>
        <v>-80</v>
      </c>
      <c r="E4" s="4">
        <f>E3-90</f>
        <v>-75</v>
      </c>
      <c r="F4" s="4">
        <f>F3-90</f>
        <v>-70</v>
      </c>
      <c r="G4" s="4">
        <f>G3-90</f>
        <v>-65</v>
      </c>
      <c r="H4" s="4">
        <f>H3-90</f>
        <v>-60</v>
      </c>
      <c r="I4" s="4">
        <f>I3-90</f>
        <v>-55</v>
      </c>
      <c r="J4" s="4">
        <f>J3-90</f>
        <v>-50</v>
      </c>
      <c r="K4" s="4">
        <f>K3-90</f>
        <v>-45</v>
      </c>
      <c r="L4" s="4">
        <f>L3-90</f>
        <v>-40</v>
      </c>
      <c r="M4" s="4">
        <f>M3-90</f>
        <v>-35</v>
      </c>
      <c r="N4" s="4">
        <f>N3-90</f>
        <v>-30</v>
      </c>
      <c r="O4" s="4">
        <f>O3-90</f>
        <v>-25</v>
      </c>
      <c r="P4" s="4">
        <f>P3-90</f>
        <v>-20</v>
      </c>
      <c r="Q4" s="4">
        <f>Q3-90</f>
        <v>-15</v>
      </c>
      <c r="R4" s="4">
        <f>R3-90</f>
        <v>-10</v>
      </c>
      <c r="S4" s="4">
        <f>S3-90</f>
        <v>-5</v>
      </c>
      <c r="T4" s="4">
        <f>T3-90</f>
        <v>0</v>
      </c>
      <c r="U4" s="4">
        <f>U3-90</f>
        <v>5</v>
      </c>
      <c r="V4" s="4">
        <f>V3-90</f>
        <v>10</v>
      </c>
      <c r="W4" s="4">
        <f>W3-90</f>
        <v>15</v>
      </c>
      <c r="X4" s="4">
        <f>X3-90</f>
        <v>20</v>
      </c>
      <c r="Y4" s="4">
        <f>Y3-90</f>
        <v>25</v>
      </c>
      <c r="Z4" s="4">
        <f>Z3-90</f>
        <v>30</v>
      </c>
      <c r="AA4" s="4">
        <f>AA3-90</f>
        <v>35</v>
      </c>
      <c r="AB4" s="4">
        <f>AB3-90</f>
        <v>40</v>
      </c>
      <c r="AC4" s="4">
        <f>AC3-90</f>
        <v>45</v>
      </c>
      <c r="AD4" s="4">
        <f>AD3-90</f>
        <v>50</v>
      </c>
      <c r="AE4" s="4">
        <f>AE3-90</f>
        <v>55</v>
      </c>
      <c r="AF4" s="4">
        <f>AF3-90</f>
        <v>60</v>
      </c>
      <c r="AG4" s="4">
        <f>AG3-90</f>
        <v>65</v>
      </c>
      <c r="AH4" s="4">
        <f>AH3-90</f>
        <v>70</v>
      </c>
      <c r="AI4" s="4">
        <f>AI3-90</f>
        <v>75</v>
      </c>
      <c r="AJ4" s="4">
        <f>AJ3-90</f>
        <v>80</v>
      </c>
      <c r="AK4" s="4">
        <f>AK3-90</f>
        <v>85</v>
      </c>
      <c r="AL4" s="4">
        <f>AL3-90</f>
        <v>90</v>
      </c>
    </row>
    <row r="5" spans="1:38" s="6" customFormat="1" ht="11.25">
      <c r="A5" s="5">
        <v>105</v>
      </c>
      <c r="B5" s="6">
        <f>calibratie!$F$4*straalgedrag!B2</f>
        <v>0</v>
      </c>
      <c r="C5" s="6">
        <f>calibratie!$F$4*straalgedrag!C2</f>
        <v>0</v>
      </c>
      <c r="D5" s="6">
        <f>calibratie!$F$4*straalgedrag!D2</f>
        <v>1.448</v>
      </c>
      <c r="E5" s="6">
        <f>calibratie!$F$4*straalgedrag!E2</f>
        <v>2.896</v>
      </c>
      <c r="F5" s="6">
        <f>calibratie!$F$4*straalgedrag!F2</f>
        <v>4.343999999999999</v>
      </c>
      <c r="G5" s="6">
        <f>calibratie!$F$4*straalgedrag!G2</f>
        <v>4.343999999999999</v>
      </c>
      <c r="H5" s="6">
        <f>calibratie!$F$4*straalgedrag!H2</f>
        <v>5.792</v>
      </c>
      <c r="I5" s="6">
        <f>calibratie!$F$4*straalgedrag!I2</f>
        <v>7.24</v>
      </c>
      <c r="J5" s="6">
        <f>calibratie!$F$4*straalgedrag!J2</f>
        <v>8.687999999999999</v>
      </c>
      <c r="K5" s="6">
        <f>calibratie!$F$4*straalgedrag!K2</f>
        <v>10.136</v>
      </c>
      <c r="L5" s="6">
        <f>calibratie!$F$4*straalgedrag!L2</f>
        <v>10.136</v>
      </c>
      <c r="M5" s="6">
        <f>calibratie!$F$4*straalgedrag!M2</f>
        <v>14.48</v>
      </c>
      <c r="N5" s="6">
        <f>calibratie!$F$4*straalgedrag!N2</f>
        <v>31.855999999999998</v>
      </c>
      <c r="O5" s="6">
        <f>calibratie!$F$4*straalgedrag!O2</f>
        <v>95.568</v>
      </c>
      <c r="P5" s="6">
        <f>calibratie!$F$4*straalgedrag!P2</f>
        <v>170.864</v>
      </c>
      <c r="Q5" s="6">
        <f>calibratie!$F$4*straalgedrag!Q2</f>
        <v>254.84799999999998</v>
      </c>
      <c r="R5" s="6">
        <f>calibratie!$F$4*straalgedrag!R2</f>
        <v>357.656</v>
      </c>
      <c r="S5" s="6">
        <f>calibratie!$F$4*straalgedrag!S2</f>
        <v>454.67199999999997</v>
      </c>
      <c r="T5" s="6">
        <f>calibratie!$F$4*straalgedrag!T2</f>
        <v>485.08</v>
      </c>
      <c r="U5" s="6">
        <f>calibratie!$F$4*straalgedrag!U2</f>
        <v>417.024</v>
      </c>
      <c r="V5" s="6">
        <f>calibratie!$F$4*straalgedrag!V2</f>
        <v>309.872</v>
      </c>
      <c r="W5" s="6">
        <f>calibratie!$F$4*straalgedrag!W2</f>
        <v>211.408</v>
      </c>
      <c r="X5" s="6">
        <f>calibratie!$F$4*straalgedrag!X2</f>
        <v>133.216</v>
      </c>
      <c r="Y5" s="6">
        <f>calibratie!$F$4*straalgedrag!Y2</f>
        <v>65.16</v>
      </c>
      <c r="Z5" s="6">
        <f>calibratie!$F$4*straalgedrag!Z2</f>
        <v>23.168</v>
      </c>
      <c r="AA5" s="6">
        <f>calibratie!$F$4*straalgedrag!AA2</f>
        <v>11.584</v>
      </c>
      <c r="AB5" s="6">
        <f>calibratie!$F$4*straalgedrag!AB2</f>
        <v>8.687999999999999</v>
      </c>
      <c r="AC5" s="6">
        <f>calibratie!$F$4*straalgedrag!AC2</f>
        <v>8.687999999999999</v>
      </c>
      <c r="AD5" s="6">
        <f>calibratie!$F$4*straalgedrag!AD2</f>
        <v>8.687999999999999</v>
      </c>
      <c r="AE5" s="6">
        <f>calibratie!$F$4*straalgedrag!AE2</f>
        <v>7.24</v>
      </c>
      <c r="AF5" s="6">
        <f>calibratie!$F$4*straalgedrag!AF2</f>
        <v>5.792</v>
      </c>
      <c r="AG5" s="6">
        <f>calibratie!$F$4*straalgedrag!AG2</f>
        <v>4.343999999999999</v>
      </c>
      <c r="AH5" s="6">
        <f>calibratie!$F$4*straalgedrag!AH2</f>
        <v>2.896</v>
      </c>
      <c r="AI5" s="6">
        <f>calibratie!$F$4*straalgedrag!AI2</f>
        <v>2.896</v>
      </c>
      <c r="AJ5" s="6">
        <f>calibratie!$F$4*straalgedrag!AJ2</f>
        <v>1.448</v>
      </c>
      <c r="AK5" s="6">
        <f>calibratie!$F$4*straalgedrag!AK2</f>
        <v>0</v>
      </c>
      <c r="AL5" s="6">
        <f>calibratie!$F$4*straalgedrag!AL2</f>
        <v>0</v>
      </c>
    </row>
    <row r="6" spans="1:38" s="6" customFormat="1" ht="11.25">
      <c r="A6" s="5">
        <v>100</v>
      </c>
      <c r="B6" s="6">
        <f>B5*$A$5*$A$5/$A$6/$A$6</f>
        <v>0</v>
      </c>
      <c r="C6" s="6">
        <f>C5*$A$5*$A$5/$A$6/$A$6</f>
        <v>0</v>
      </c>
      <c r="D6" s="6">
        <f>D5*$A$5*$A$5/$A$6/$A$6</f>
        <v>1.59642</v>
      </c>
      <c r="E6" s="6">
        <f>E5*$A$5*$A$5/$A$6/$A$6</f>
        <v>3.19284</v>
      </c>
      <c r="F6" s="6">
        <f>F5*$A$5*$A$5/$A$6/$A$6</f>
        <v>4.78926</v>
      </c>
      <c r="G6" s="6">
        <f>G5*$A$5*$A$5/$A$6/$A$6</f>
        <v>4.78926</v>
      </c>
      <c r="H6" s="6">
        <f>H5*$A$5*$A$5/$A$6/$A$6</f>
        <v>6.38568</v>
      </c>
      <c r="I6" s="6">
        <f>I5*$A$5*$A$5/$A$6/$A$6</f>
        <v>7.9821</v>
      </c>
      <c r="J6" s="6">
        <f>J5*$A$5*$A$5/$A$6/$A$6</f>
        <v>9.57852</v>
      </c>
      <c r="K6" s="6">
        <f>K5*$A$5*$A$5/$A$6/$A$6</f>
        <v>11.17494</v>
      </c>
      <c r="L6" s="6">
        <f>L5*$A$5*$A$5/$A$6/$A$6</f>
        <v>11.17494</v>
      </c>
      <c r="M6" s="6">
        <f>M5*$A$5*$A$5/$A$6/$A$6</f>
        <v>15.9642</v>
      </c>
      <c r="N6" s="6">
        <f>N5*$A$5*$A$5/$A$6/$A$6</f>
        <v>35.12124</v>
      </c>
      <c r="O6" s="6">
        <f>O5*$A$5*$A$5/$A$6/$A$6</f>
        <v>105.36372</v>
      </c>
      <c r="P6" s="6">
        <f>P5*$A$5*$A$5/$A$6/$A$6</f>
        <v>188.37756000000002</v>
      </c>
      <c r="Q6" s="6">
        <f>Q5*$A$5*$A$5/$A$6/$A$6</f>
        <v>280.96992</v>
      </c>
      <c r="R6" s="6">
        <f>R5*$A$5*$A$5/$A$6/$A$6</f>
        <v>394.31574</v>
      </c>
      <c r="S6" s="6">
        <f>S5*$A$5*$A$5/$A$6/$A$6</f>
        <v>501.27588</v>
      </c>
      <c r="T6" s="6">
        <f>T5*$A$5*$A$5/$A$6/$A$6</f>
        <v>534.8007</v>
      </c>
      <c r="U6" s="6">
        <f>U5*$A$5*$A$5/$A$6/$A$6</f>
        <v>459.76895999999994</v>
      </c>
      <c r="V6" s="6">
        <f>V5*$A$5*$A$5/$A$6/$A$6</f>
        <v>341.6338800000001</v>
      </c>
      <c r="W6" s="6">
        <f>W5*$A$5*$A$5/$A$6/$A$6</f>
        <v>233.07732000000004</v>
      </c>
      <c r="X6" s="6">
        <f>X5*$A$5*$A$5/$A$6/$A$6</f>
        <v>146.87064</v>
      </c>
      <c r="Y6" s="6">
        <f>Y5*$A$5*$A$5/$A$6/$A$6</f>
        <v>71.83889999999998</v>
      </c>
      <c r="Z6" s="6">
        <f>Z5*$A$5*$A$5/$A$6/$A$6</f>
        <v>25.54272</v>
      </c>
      <c r="AA6" s="6">
        <f>AA5*$A$5*$A$5/$A$6/$A$6</f>
        <v>12.77136</v>
      </c>
      <c r="AB6" s="6">
        <f>AB5*$A$5*$A$5/$A$6/$A$6</f>
        <v>9.57852</v>
      </c>
      <c r="AC6" s="6">
        <f>AC5*$A$5*$A$5/$A$6/$A$6</f>
        <v>9.57852</v>
      </c>
      <c r="AD6" s="6">
        <f>AD5*$A$5*$A$5/$A$6/$A$6</f>
        <v>9.57852</v>
      </c>
      <c r="AE6" s="6">
        <f>AE5*$A$5*$A$5/$A$6/$A$6</f>
        <v>7.9821</v>
      </c>
      <c r="AF6" s="6">
        <f>AF5*$A$5*$A$5/$A$6/$A$6</f>
        <v>6.38568</v>
      </c>
      <c r="AG6" s="6">
        <f>AG5*$A$5*$A$5/$A$6/$A$6</f>
        <v>4.78926</v>
      </c>
      <c r="AH6" s="6">
        <f>AH5*$A$5*$A$5/$A$6/$A$6</f>
        <v>3.19284</v>
      </c>
      <c r="AI6" s="6">
        <f>AI5*$A$5*$A$5/$A$6/$A$6</f>
        <v>3.19284</v>
      </c>
      <c r="AJ6" s="6">
        <f>AJ5*$A$5*$A$5/$A$6/$A$6</f>
        <v>1.59642</v>
      </c>
      <c r="AK6" s="6">
        <f>AK5*$A$5*$A$5/$A$6/$A$6</f>
        <v>0</v>
      </c>
      <c r="AL6" s="6">
        <f>AL5*$A$5*$A$5/$A$6/$A$6</f>
        <v>0</v>
      </c>
    </row>
    <row r="7" spans="1:38" ht="12.7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6">
        <f>T6</f>
        <v>534.8007</v>
      </c>
      <c r="U7" s="6">
        <f>0.5*(U6+S6)</f>
        <v>480.52241999999995</v>
      </c>
      <c r="V7" s="6">
        <f>0.5*(V6+R6)</f>
        <v>367.97481000000005</v>
      </c>
      <c r="W7" s="6">
        <f>0.5*(W6+Q6)</f>
        <v>257.02362000000005</v>
      </c>
      <c r="X7" s="6">
        <f>0.5*(X6+P6)</f>
        <v>167.6241</v>
      </c>
      <c r="Y7" s="6">
        <f>0.5*(Y6+O6)</f>
        <v>88.60130999999998</v>
      </c>
      <c r="Z7" s="6">
        <f>0.5*(Z6+N6)</f>
        <v>30.33198</v>
      </c>
      <c r="AA7" s="6">
        <f>0.5*(AA6+M6)</f>
        <v>14.36778</v>
      </c>
      <c r="AB7" s="6">
        <f>0.5*(AB6+L6)</f>
        <v>10.376729999999998</v>
      </c>
      <c r="AC7" s="6">
        <f>0.5*(AC6+K6)</f>
        <v>10.376729999999998</v>
      </c>
      <c r="AD7" s="6">
        <f>0.5*(AD6+J6)</f>
        <v>9.57852</v>
      </c>
      <c r="AE7" s="6">
        <f>0.5*(AE6+I6)</f>
        <v>7.9821</v>
      </c>
      <c r="AF7" s="6">
        <f>0.5*(AF6+H6)</f>
        <v>6.38568</v>
      </c>
      <c r="AG7" s="6">
        <f>0.5*(AG6+G6)</f>
        <v>4.78926</v>
      </c>
      <c r="AH7" s="6">
        <f>0.5*(AH6+F6)</f>
        <v>3.9910499999999995</v>
      </c>
      <c r="AI7" s="6">
        <f>0.5*(AI6+E6)</f>
        <v>3.19284</v>
      </c>
      <c r="AJ7" s="6">
        <f>0.5*(AJ6+D6)</f>
        <v>1.59642</v>
      </c>
      <c r="AK7" s="6">
        <f>0.5*(AK6+C6)</f>
        <v>0</v>
      </c>
      <c r="AL7" s="6">
        <f>0.5*(AL6+B6)</f>
        <v>0</v>
      </c>
    </row>
    <row r="8" spans="1:20" s="4" customFormat="1" ht="11.25">
      <c r="A8" s="1" t="s">
        <v>3</v>
      </c>
      <c r="T8" s="7">
        <f>SQRT(T6/400*A6*A6)</f>
        <v>115.62879182971687</v>
      </c>
    </row>
    <row r="9" spans="1:38" s="4" customFormat="1" ht="11.25">
      <c r="A9" s="1">
        <f>T8</f>
        <v>115.62879182971687</v>
      </c>
      <c r="B9" s="7">
        <f>B6*$A$6*$A$6/$A$9/$A$9</f>
        <v>0</v>
      </c>
      <c r="C9" s="7">
        <f>C6*$A$6*$A$6/$A$9/$A$9</f>
        <v>0</v>
      </c>
      <c r="D9" s="7">
        <f>D6*$A$6*$A$6/$A$9/$A$9</f>
        <v>1.1940298507462686</v>
      </c>
      <c r="E9" s="7">
        <f>E6*$A$6*$A$6/$A$9/$A$9</f>
        <v>2.388059701492537</v>
      </c>
      <c r="F9" s="7">
        <f>F6*$A$6*$A$6/$A$9/$A$9</f>
        <v>3.582089552238806</v>
      </c>
      <c r="G9" s="7">
        <f>G6*$A$6*$A$6/$A$9/$A$9</f>
        <v>3.582089552238806</v>
      </c>
      <c r="H9" s="7">
        <f>H6*$A$6*$A$6/$A$9/$A$9</f>
        <v>4.776119402985074</v>
      </c>
      <c r="I9" s="7">
        <f>I6*$A$6*$A$6/$A$9/$A$9</f>
        <v>5.970149253731344</v>
      </c>
      <c r="J9" s="7">
        <f>J6*$A$6*$A$6/$A$9/$A$9</f>
        <v>7.164179104477612</v>
      </c>
      <c r="K9" s="7">
        <f>K6*$A$6*$A$6/$A$9/$A$9</f>
        <v>8.35820895522388</v>
      </c>
      <c r="L9" s="7">
        <f>L6*$A$6*$A$6/$A$9/$A$9</f>
        <v>8.35820895522388</v>
      </c>
      <c r="M9" s="7">
        <f>M6*$A$6*$A$6/$A$9/$A$9</f>
        <v>11.940298507462687</v>
      </c>
      <c r="N9" s="7">
        <f>N6*$A$6*$A$6/$A$9/$A$9</f>
        <v>26.268656716417908</v>
      </c>
      <c r="O9" s="7">
        <f>O6*$A$6*$A$6/$A$9/$A$9</f>
        <v>78.80597014925372</v>
      </c>
      <c r="P9" s="7">
        <f>P6*$A$6*$A$6/$A$9/$A$9</f>
        <v>140.8955223880597</v>
      </c>
      <c r="Q9" s="7">
        <f>Q6*$A$6*$A$6/$A$9/$A$9</f>
        <v>210.14925373134326</v>
      </c>
      <c r="R9" s="7">
        <f>R6*$A$6*$A$6/$A$9/$A$9</f>
        <v>294.9253731343283</v>
      </c>
      <c r="S9" s="7">
        <f>S6*$A$6*$A$6/$A$9/$A$9</f>
        <v>374.92537313432837</v>
      </c>
      <c r="T9" s="7">
        <f>T6*$A$6*$A$6/$A$9/$A$9</f>
        <v>400.00000000000006</v>
      </c>
      <c r="U9" s="7">
        <f>U6*$A$6*$A$6/$A$9/$A$9</f>
        <v>343.88059701492534</v>
      </c>
      <c r="V9" s="7">
        <f>V6*$A$6*$A$6/$A$9/$A$9</f>
        <v>255.52238805970157</v>
      </c>
      <c r="W9" s="7">
        <f>W6*$A$6*$A$6/$A$9/$A$9</f>
        <v>174.32835820895525</v>
      </c>
      <c r="X9" s="7">
        <f>X6*$A$6*$A$6/$A$9/$A$9</f>
        <v>109.85074626865672</v>
      </c>
      <c r="Y9" s="7">
        <f>Y6*$A$6*$A$6/$A$9/$A$9</f>
        <v>53.731343283582085</v>
      </c>
      <c r="Z9" s="7">
        <f>Z6*$A$6*$A$6/$A$9/$A$9</f>
        <v>19.104477611940297</v>
      </c>
      <c r="AA9" s="7">
        <f>AA6*$A$6*$A$6/$A$9/$A$9</f>
        <v>9.552238805970148</v>
      </c>
      <c r="AB9" s="7">
        <f>AB6*$A$6*$A$6/$A$9/$A$9</f>
        <v>7.164179104477612</v>
      </c>
      <c r="AC9" s="7">
        <f>AC6*$A$6*$A$6/$A$9/$A$9</f>
        <v>7.164179104477612</v>
      </c>
      <c r="AD9" s="7">
        <f>AD6*$A$6*$A$6/$A$9/$A$9</f>
        <v>7.164179104477612</v>
      </c>
      <c r="AE9" s="7">
        <f>AE6*$A$6*$A$6/$A$9/$A$9</f>
        <v>5.970149253731344</v>
      </c>
      <c r="AF9" s="7">
        <f>AF6*$A$6*$A$6/$A$9/$A$9</f>
        <v>4.776119402985074</v>
      </c>
      <c r="AG9" s="7">
        <f>AG6*$A$6*$A$6/$A$9/$A$9</f>
        <v>3.582089552238806</v>
      </c>
      <c r="AH9" s="7">
        <f>AH6*$A$6*$A$6/$A$9/$A$9</f>
        <v>2.388059701492537</v>
      </c>
      <c r="AI9" s="7">
        <f>AI6*$A$6*$A$6/$A$9/$A$9</f>
        <v>2.388059701492537</v>
      </c>
      <c r="AJ9" s="7">
        <f>AJ6*$A$6*$A$6/$A$9/$A$9</f>
        <v>1.1940298507462686</v>
      </c>
      <c r="AK9" s="7">
        <f>AK6*$A$6*$A$6/$A$9/$A$9</f>
        <v>0</v>
      </c>
      <c r="AL9" s="7">
        <f>AL6*$A$6*$A$6/$A$9/$A$9</f>
        <v>0</v>
      </c>
    </row>
    <row r="10" spans="1:38" s="4" customFormat="1" ht="9.75">
      <c r="A10" s="1" t="s">
        <v>4</v>
      </c>
      <c r="B10" s="7"/>
      <c r="C10" s="7">
        <f>$T$8/(COS(2*PI()/360*C4))</f>
        <v>1326.6916003974254</v>
      </c>
      <c r="D10" s="7">
        <f>$T$8/(COS(2*PI()/360*D4))</f>
        <v>665.8796733905331</v>
      </c>
      <c r="E10" s="7">
        <f>$T$8/(COS(2*PI()/360*E4))</f>
        <v>446.7553451637038</v>
      </c>
      <c r="F10" s="7">
        <f>$T$8/(COS(2*PI()/360*F4))</f>
        <v>338.07597033726773</v>
      </c>
      <c r="G10" s="7">
        <f>$T$8/(COS(2*PI()/360*G4))</f>
        <v>273.60103028548673</v>
      </c>
      <c r="H10" s="7">
        <f>$T$8/(COS(2*PI()/360*H4))</f>
        <v>231.2575836594337</v>
      </c>
      <c r="I10" s="7">
        <f>$T$8/(COS(2*PI()/360*I4))</f>
        <v>201.59264659705886</v>
      </c>
      <c r="J10" s="7">
        <f>$T$8/(COS(2*PI()/360*J4))</f>
        <v>179.8864665205731</v>
      </c>
      <c r="K10" s="7">
        <f>$T$8/(COS(2*PI()/360*K4))</f>
        <v>163.5238056064009</v>
      </c>
      <c r="L10" s="7">
        <f>$T$8/(COS(2*PI()/360*L4))</f>
        <v>150.94266771119703</v>
      </c>
      <c r="M10" s="7">
        <f>$T$8/(COS(2*PI()/360*M4))</f>
        <v>141.15669079490664</v>
      </c>
      <c r="N10" s="7">
        <f>$T$8/(COS(2*PI()/360*N4))</f>
        <v>133.51662817791646</v>
      </c>
      <c r="O10" s="7">
        <f>$T$8/(COS(2*PI()/360*O4))</f>
        <v>127.58225570122018</v>
      </c>
      <c r="P10" s="7">
        <f>$T$8/(COS(2*PI()/360*P4))</f>
        <v>123.04959012342904</v>
      </c>
      <c r="Q10" s="7">
        <f>$T$8/(COS(2*PI()/360*Q4))</f>
        <v>119.7077339509019</v>
      </c>
      <c r="R10" s="7">
        <f>$T$8/(COS(2*PI()/360*R4))</f>
        <v>117.41255232409152</v>
      </c>
      <c r="S10" s="7">
        <f>$T$8/(COS(2*PI()/360*S4))</f>
        <v>116.07047502983993</v>
      </c>
      <c r="T10" s="7">
        <f>$T$8/(COS(2*PI()/360*T4))</f>
        <v>115.62879182971687</v>
      </c>
      <c r="U10" s="7">
        <f>$T$8/(COS(2*PI()/360*U4))</f>
        <v>116.07047502983993</v>
      </c>
      <c r="V10" s="7">
        <f>$T$8/(COS(2*PI()/360*V4))</f>
        <v>117.41255232409152</v>
      </c>
      <c r="W10" s="7">
        <f>$T$8/(COS(2*PI()/360*W4))</f>
        <v>119.7077339509019</v>
      </c>
      <c r="X10" s="7">
        <f>$T$8/(COS(2*PI()/360*X4))</f>
        <v>123.04959012342904</v>
      </c>
      <c r="Y10" s="7">
        <f>$T$8/(COS(2*PI()/360*Y4))</f>
        <v>127.58225570122018</v>
      </c>
      <c r="Z10" s="7">
        <f>$T$8/(COS(2*PI()/360*Z4))</f>
        <v>133.51662817791646</v>
      </c>
      <c r="AA10" s="7">
        <f>$T$8/(COS(2*PI()/360*AA4))</f>
        <v>141.15669079490664</v>
      </c>
      <c r="AB10" s="7">
        <f>$T$8/(COS(2*PI()/360*AB4))</f>
        <v>150.94266771119703</v>
      </c>
      <c r="AC10" s="7">
        <f>$T$8/(COS(2*PI()/360*AC4))</f>
        <v>163.5238056064009</v>
      </c>
      <c r="AD10" s="7">
        <f>$T$8/(COS(2*PI()/360*AD4))</f>
        <v>179.8864665205731</v>
      </c>
      <c r="AE10" s="7">
        <f>$T$8/(COS(2*PI()/360*AE4))</f>
        <v>201.59264659705886</v>
      </c>
      <c r="AF10" s="7">
        <f>$T$8/(COS(2*PI()/360*AF4))</f>
        <v>231.2575836594337</v>
      </c>
      <c r="AG10" s="7">
        <f>$T$8/(COS(2*PI()/360*AG4))</f>
        <v>273.60103028548673</v>
      </c>
      <c r="AH10" s="7">
        <f>$T$8/(COS(2*PI()/360*AH4))</f>
        <v>338.07597033726773</v>
      </c>
      <c r="AI10" s="7">
        <f>$T$8/(COS(2*PI()/360*AI4))</f>
        <v>446.7553451637038</v>
      </c>
      <c r="AJ10" s="7">
        <f>$T$8/(COS(2*PI()/360*AJ4))</f>
        <v>665.8796733905331</v>
      </c>
      <c r="AK10" s="7">
        <f>$T$8/(COS(2*PI()/360*AK4))</f>
        <v>1326.6916003974254</v>
      </c>
      <c r="AL10" s="7"/>
    </row>
    <row r="11" spans="1:38" s="4" customFormat="1" ht="9.75">
      <c r="A11" s="1" t="s">
        <v>5</v>
      </c>
      <c r="B11" s="7"/>
      <c r="C11" s="7">
        <f>$T$8*TAN(2*PI()/360*C4)</f>
        <v>-1321.643138318768</v>
      </c>
      <c r="D11" s="7">
        <f>$T$8*TAN(2*PI()/360*D4)</f>
        <v>-655.7634649282337</v>
      </c>
      <c r="E11" s="7">
        <f>$T$8*TAN(2*PI()/360*E4)</f>
        <v>-431.5325259263085</v>
      </c>
      <c r="F11" s="7">
        <f>$T$8*TAN(2*PI()/360*F4)</f>
        <v>-317.68749459096614</v>
      </c>
      <c r="G11" s="7">
        <f>$T$8*TAN(2*PI()/360*G4)</f>
        <v>-247.96674428898694</v>
      </c>
      <c r="H11" s="7">
        <f>$T$8*TAN(2*PI()/360*H4)</f>
        <v>-200.27494226687466</v>
      </c>
      <c r="I11" s="7">
        <f>$T$8*TAN(2*PI()/360*I4)</f>
        <v>-165.13502857360905</v>
      </c>
      <c r="J11" s="7">
        <f>$T$8*TAN(2*PI()/360*J4)</f>
        <v>-137.80102807039313</v>
      </c>
      <c r="K11" s="7">
        <f>$T$8*TAN(2*PI()/360*K4)</f>
        <v>-115.62879182971686</v>
      </c>
      <c r="L11" s="7">
        <f>$T$8*TAN(2*PI()/360*L4)</f>
        <v>-97.02407657778991</v>
      </c>
      <c r="M11" s="7">
        <f>$T$8*TAN(2*PI()/360*M4)</f>
        <v>-80.96415167324905</v>
      </c>
      <c r="N11" s="7">
        <f>$T$8*TAN(2*PI()/360*N4)</f>
        <v>-66.75831408895823</v>
      </c>
      <c r="O11" s="7">
        <f>$T$8*TAN(2*PI()/360*O4)</f>
        <v>-53.91859113340711</v>
      </c>
      <c r="P11" s="7">
        <f>$T$8*TAN(2*PI()/360*P4)</f>
        <v>-42.08543845017999</v>
      </c>
      <c r="Q11" s="7">
        <f>$T$8*TAN(2*PI()/360*Q4)</f>
        <v>-30.982641392559035</v>
      </c>
      <c r="R11" s="7">
        <f>$T$8*TAN(2*PI()/360*R4)</f>
        <v>-20.3884757463016</v>
      </c>
      <c r="S11" s="7">
        <f>$T$8*TAN(2*PI()/360*S4)</f>
        <v>-10.11620846229921</v>
      </c>
      <c r="T11" s="7">
        <f>$T$8*TAN(2*PI()/360*T4)</f>
        <v>0</v>
      </c>
      <c r="U11" s="7">
        <f>$T$8*TAN(2*PI()/360*U4)</f>
        <v>10.11620846229921</v>
      </c>
      <c r="V11" s="7">
        <f>$T$8*TAN(2*PI()/360*V4)</f>
        <v>20.3884757463016</v>
      </c>
      <c r="W11" s="7">
        <f>$T$8*TAN(2*PI()/360*W4)</f>
        <v>30.982641392559035</v>
      </c>
      <c r="X11" s="7">
        <f>$T$8*TAN(2*PI()/360*X4)</f>
        <v>42.08543845017999</v>
      </c>
      <c r="Y11" s="7">
        <f>$T$8*TAN(2*PI()/360*Y4)</f>
        <v>53.91859113340711</v>
      </c>
      <c r="Z11" s="7">
        <f>$T$8*TAN(2*PI()/360*Z4)</f>
        <v>66.75831408895823</v>
      </c>
      <c r="AA11" s="7">
        <f>$T$8*TAN(2*PI()/360*AA4)</f>
        <v>80.96415167324905</v>
      </c>
      <c r="AB11" s="7">
        <f>$T$8*TAN(2*PI()/360*AB4)</f>
        <v>97.02407657778991</v>
      </c>
      <c r="AC11" s="7">
        <f>$T$8*TAN(2*PI()/360*AC4)</f>
        <v>115.62879182971686</v>
      </c>
      <c r="AD11" s="7">
        <f>$T$8*TAN(2*PI()/360*AD4)</f>
        <v>137.80102807039313</v>
      </c>
      <c r="AE11" s="7">
        <f>$T$8*TAN(2*PI()/360*AE4)</f>
        <v>165.13502857360905</v>
      </c>
      <c r="AF11" s="7">
        <f>$T$8*TAN(2*PI()/360*AF4)</f>
        <v>200.27494226687466</v>
      </c>
      <c r="AG11" s="7">
        <f>$T$8*TAN(2*PI()/360*AG4)</f>
        <v>247.96674428898694</v>
      </c>
      <c r="AH11" s="7">
        <f>$T$8*TAN(2*PI()/360*AH4)</f>
        <v>317.68749459096614</v>
      </c>
      <c r="AI11" s="7">
        <f>$T$8*TAN(2*PI()/360*AI4)</f>
        <v>431.5325259263085</v>
      </c>
      <c r="AJ11" s="7">
        <f>$T$8*TAN(2*PI()/360*AJ4)</f>
        <v>655.7634649282337</v>
      </c>
      <c r="AK11" s="7">
        <f>$T$8*TAN(2*PI()/360*AK4)</f>
        <v>1321.643138318768</v>
      </c>
      <c r="AL11" s="7"/>
    </row>
    <row r="12" spans="1:37" s="4" customFormat="1" ht="9.75">
      <c r="A12" s="1" t="s">
        <v>6</v>
      </c>
      <c r="C12" s="7">
        <f>C9*$T$8*$T$8/C10/C10</f>
        <v>0</v>
      </c>
      <c r="D12" s="7">
        <f>D9*$T$8*$T$8/D10/D10</f>
        <v>0.036004405500950236</v>
      </c>
      <c r="E12" s="7">
        <f>E9*$T$8*$T$8/E10/E10</f>
        <v>0.15996966712305827</v>
      </c>
      <c r="F12" s="7">
        <f>F9*$T$8*$T$8/F10/F10</f>
        <v>0.4190248779958605</v>
      </c>
      <c r="G12" s="7">
        <f>G9*$T$8*$T$8/G10/G10</f>
        <v>0.6397833856360491</v>
      </c>
      <c r="H12" s="7">
        <f>H9*$T$8*$T$8/H10/H10</f>
        <v>1.194029850746269</v>
      </c>
      <c r="I12" s="7">
        <f>I9*$T$8*$T$8/I10/I10</f>
        <v>1.964118975147258</v>
      </c>
      <c r="J12" s="7">
        <f>J9*$T$8*$T$8/J10/J10</f>
        <v>2.9600662292527873</v>
      </c>
      <c r="K12" s="7">
        <f>K9*$T$8*$T$8/K10/K10</f>
        <v>4.179104477611941</v>
      </c>
      <c r="L12" s="7">
        <f>L9*$T$8*$T$8/L10/L10</f>
        <v>4.904798354428962</v>
      </c>
      <c r="M12" s="7">
        <f>M9*$T$8*$T$8/M10/M10</f>
        <v>8.01206055716817</v>
      </c>
      <c r="N12" s="7">
        <f>N9*$T$8*$T$8/N10/N10</f>
        <v>19.701492537313435</v>
      </c>
      <c r="O12" s="7">
        <f>O9*$T$8*$T$8/O10/O10</f>
        <v>64.73073566526065</v>
      </c>
      <c r="P12" s="7">
        <f>P9*$T$8*$T$8/P10/P10</f>
        <v>124.41387718688921</v>
      </c>
      <c r="Q12" s="7">
        <f>Q9*$T$8*$T$8/Q10/Q10</f>
        <v>196.07192302451415</v>
      </c>
      <c r="R12" s="7">
        <f>R9*$T$8*$T$8/R10/R10</f>
        <v>286.03228497559365</v>
      </c>
      <c r="S12" s="7">
        <f>S9*$T$8*$T$8/S10/S10</f>
        <v>372.077393699005</v>
      </c>
      <c r="T12" s="7">
        <f>T9*$T$8*$T$8/T10/T10</f>
        <v>400.00000000000006</v>
      </c>
      <c r="U12" s="7">
        <f>U9*$T$8*$T$8/U10/U10</f>
        <v>341.26843753284527</v>
      </c>
      <c r="V12" s="7">
        <f>V9*$T$8*$T$8/V10/V10</f>
        <v>247.8174452824982</v>
      </c>
      <c r="W12" s="7">
        <f>W9*$T$8*$T$8/W10/W10</f>
        <v>162.650572508972</v>
      </c>
      <c r="X12" s="7">
        <f>X9*$T$8*$T$8/X10/X10</f>
        <v>97.00065001011703</v>
      </c>
      <c r="Y12" s="7">
        <f>Y9*$T$8*$T$8/Y10/Y10</f>
        <v>44.13459249904135</v>
      </c>
      <c r="Z12" s="7">
        <f>Z9*$T$8*$T$8/Z10/Z10</f>
        <v>14.328358208955226</v>
      </c>
      <c r="AA12" s="7">
        <f>AA9*$T$8*$T$8/AA10/AA10</f>
        <v>6.409648445734535</v>
      </c>
      <c r="AB12" s="7">
        <f>AB9*$T$8*$T$8/AB10/AB10</f>
        <v>4.2041128752248245</v>
      </c>
      <c r="AC12" s="7">
        <f>AC9*$T$8*$T$8/AC10/AC10</f>
        <v>3.5820895522388065</v>
      </c>
      <c r="AD12" s="7">
        <f>AD9*$T$8*$T$8/AD10/AD10</f>
        <v>2.9600662292527873</v>
      </c>
      <c r="AE12" s="7">
        <f>AE9*$T$8*$T$8/AE10/AE10</f>
        <v>1.964118975147258</v>
      </c>
      <c r="AF12" s="7">
        <f>AF9*$T$8*$T$8/AF10/AF10</f>
        <v>1.194029850746269</v>
      </c>
      <c r="AG12" s="7">
        <f>AG9*$T$8*$T$8/AG10/AG10</f>
        <v>0.6397833856360491</v>
      </c>
      <c r="AH12" s="7">
        <f>AH9*$T$8*$T$8/AH10/AH10</f>
        <v>0.27934991866390696</v>
      </c>
      <c r="AI12" s="7">
        <f>AI9*$T$8*$T$8/AI10/AI10</f>
        <v>0.15996966712305827</v>
      </c>
      <c r="AJ12" s="7">
        <f>AJ9*$T$8*$T$8/AJ10/AJ10</f>
        <v>0.036004405500950236</v>
      </c>
      <c r="AK12" s="7">
        <f>AK9*$T$8*$T$8/AK10/AK10</f>
        <v>0</v>
      </c>
    </row>
    <row r="14" spans="1:2" ht="12">
      <c r="A14" s="1" t="s">
        <v>7</v>
      </c>
      <c r="B14" s="8" t="s">
        <v>8</v>
      </c>
    </row>
    <row r="15" spans="1:2" ht="12">
      <c r="A15">
        <v>20</v>
      </c>
      <c r="B15" s="8">
        <f>$T$9*$T$8*$T$8/A15/A15</f>
        <v>13370.017499999998</v>
      </c>
    </row>
    <row r="16" spans="1:2" ht="12">
      <c r="A16">
        <v>30</v>
      </c>
      <c r="B16" s="8">
        <f>$T$9*$T$8*$T$8/A16/A16</f>
        <v>5942.23</v>
      </c>
    </row>
    <row r="17" spans="1:2" ht="12">
      <c r="A17">
        <v>40</v>
      </c>
      <c r="B17" s="8">
        <f>$T$9*$T$8*$T$8/A17/A17</f>
        <v>3342.5043749999995</v>
      </c>
    </row>
    <row r="18" spans="1:2" ht="12">
      <c r="A18">
        <v>50</v>
      </c>
      <c r="B18" s="8">
        <f>$T$9*$T$8*$T$8/A18/A18</f>
        <v>2139.2028</v>
      </c>
    </row>
    <row r="19" spans="1:2" ht="12">
      <c r="A19">
        <v>60</v>
      </c>
      <c r="B19" s="8">
        <f>$T$9*$T$8*$T$8/A19/A19</f>
        <v>1485.5575</v>
      </c>
    </row>
    <row r="20" spans="1:2" ht="12">
      <c r="A20">
        <v>70</v>
      </c>
      <c r="B20" s="8">
        <f>$T$9*$T$8*$T$8/A20/A20</f>
        <v>1091.43</v>
      </c>
    </row>
    <row r="21" spans="1:2" ht="12">
      <c r="A21">
        <v>80</v>
      </c>
      <c r="B21" s="8">
        <f>$T$9*$T$8*$T$8/A21/A21</f>
        <v>835.6260937499999</v>
      </c>
    </row>
    <row r="22" spans="1:2" ht="12">
      <c r="A22">
        <v>90</v>
      </c>
      <c r="B22" s="8">
        <f>$T$9*$T$8*$T$8/A22/A22</f>
        <v>660.2477777777779</v>
      </c>
    </row>
    <row r="23" spans="1:2" ht="12">
      <c r="A23">
        <v>100</v>
      </c>
      <c r="B23" s="8">
        <f>$T$9*$T$8*$T$8/A23/A23</f>
        <v>534.8007</v>
      </c>
    </row>
    <row r="24" spans="1:2" ht="12">
      <c r="A24">
        <v>110</v>
      </c>
      <c r="B24" s="8">
        <f>$T$9*$T$8*$T$8/A24/A24</f>
        <v>441.98404958677685</v>
      </c>
    </row>
    <row r="25" spans="1:2" ht="12">
      <c r="A25">
        <v>120</v>
      </c>
      <c r="B25" s="8">
        <f>$T$9*$T$8*$T$8/A25/A25</f>
        <v>371.389375</v>
      </c>
    </row>
    <row r="26" spans="1:2" ht="12">
      <c r="A26">
        <v>130</v>
      </c>
      <c r="B26" s="8">
        <f>$T$9*$T$8*$T$8/A26/A26</f>
        <v>316.45011834319524</v>
      </c>
    </row>
    <row r="27" spans="1:2" ht="12">
      <c r="A27">
        <v>140</v>
      </c>
      <c r="B27" s="8">
        <f>$T$9*$T$8*$T$8/A27/A27</f>
        <v>272.8575</v>
      </c>
    </row>
    <row r="28" spans="1:2" ht="12">
      <c r="A28">
        <v>150</v>
      </c>
      <c r="B28" s="8">
        <f>$T$9*$T$8*$T$8/A28/A28</f>
        <v>237.68919999999997</v>
      </c>
    </row>
    <row r="29" spans="1:2" ht="12">
      <c r="A29">
        <v>160</v>
      </c>
      <c r="B29" s="8">
        <f>$T$9*$T$8*$T$8/A29/A29</f>
        <v>208.90652343749997</v>
      </c>
    </row>
    <row r="30" spans="1:2" ht="12">
      <c r="A30">
        <v>170</v>
      </c>
      <c r="B30" s="8">
        <f>$T$9*$T$8*$T$8/A30/A30</f>
        <v>185.05214532871972</v>
      </c>
    </row>
    <row r="31" spans="1:2" ht="12">
      <c r="A31">
        <v>180</v>
      </c>
      <c r="B31" s="8">
        <f>$T$9*$T$8*$T$8/A31/A31</f>
        <v>165.06194444444446</v>
      </c>
    </row>
    <row r="32" spans="1:2" ht="12">
      <c r="A32">
        <v>190</v>
      </c>
      <c r="B32" s="8">
        <f>$T$9*$T$8*$T$8/A32/A32</f>
        <v>148.14423822714681</v>
      </c>
    </row>
    <row r="33" spans="1:2" ht="12">
      <c r="A33">
        <v>200</v>
      </c>
      <c r="B33" s="8">
        <f>$T$9*$T$8*$T$8/A33/A33</f>
        <v>133.700175</v>
      </c>
    </row>
    <row r="34" spans="1:2" ht="12">
      <c r="A34">
        <v>210</v>
      </c>
      <c r="B34" s="8">
        <f>$T$9*$T$8*$T$8/A34/A34</f>
        <v>121.27000000000001</v>
      </c>
    </row>
    <row r="35" spans="1:2" ht="12">
      <c r="A35">
        <v>220</v>
      </c>
      <c r="B35" s="8">
        <f>$T$9*$T$8*$T$8/A35/A35</f>
        <v>110.49601239669421</v>
      </c>
    </row>
    <row r="36" spans="1:2" ht="12">
      <c r="A36">
        <v>230</v>
      </c>
      <c r="B36" s="8">
        <f>$T$9*$T$8*$T$8/A36/A36</f>
        <v>101.09654064272212</v>
      </c>
    </row>
    <row r="37" spans="1:2" ht="12">
      <c r="A37">
        <v>240</v>
      </c>
      <c r="B37" s="8">
        <f>$T$9*$T$8*$T$8/A37/A37</f>
        <v>92.84734375</v>
      </c>
    </row>
    <row r="38" spans="1:2" ht="12">
      <c r="A38">
        <v>250</v>
      </c>
      <c r="B38" s="8">
        <f>$T$9*$T$8*$T$8/A38/A38</f>
        <v>85.568112</v>
      </c>
    </row>
    <row r="39" spans="1:2" ht="12">
      <c r="A39">
        <v>260</v>
      </c>
      <c r="B39" s="8">
        <f>$T$9*$T$8*$T$8/A39/A39</f>
        <v>79.11252958579881</v>
      </c>
    </row>
    <row r="40" spans="1:2" ht="12">
      <c r="A40">
        <v>270</v>
      </c>
      <c r="B40" s="8">
        <f>$T$9*$T$8*$T$8/A40/A40</f>
        <v>73.36086419753087</v>
      </c>
    </row>
    <row r="41" spans="1:2" ht="12">
      <c r="A41">
        <v>280</v>
      </c>
      <c r="B41" s="8">
        <f>$T$9*$T$8*$T$8/A41/A41</f>
        <v>68.214375</v>
      </c>
    </row>
    <row r="42" spans="1:2" ht="12">
      <c r="A42">
        <v>290</v>
      </c>
      <c r="B42" s="8">
        <f>$T$9*$T$8*$T$8/A42/A42</f>
        <v>63.59104637336504</v>
      </c>
    </row>
    <row r="43" spans="1:2" ht="12">
      <c r="A43">
        <v>300</v>
      </c>
      <c r="B43" s="8">
        <f>$T$9*$T$8*$T$8/A43/A43</f>
        <v>59.42229999999999</v>
      </c>
    </row>
    <row r="44" spans="1:2" ht="12">
      <c r="A44">
        <v>310</v>
      </c>
      <c r="B44" s="8">
        <f>$T$9*$T$8*$T$8/A44/A44</f>
        <v>55.650437044745054</v>
      </c>
    </row>
    <row r="45" spans="1:2" ht="12">
      <c r="A45">
        <v>320</v>
      </c>
      <c r="B45" s="8">
        <f>$T$9*$T$8*$T$8/A45/A45</f>
        <v>52.22663085937499</v>
      </c>
    </row>
    <row r="46" spans="1:2" ht="12">
      <c r="A46">
        <v>330</v>
      </c>
      <c r="B46" s="8">
        <f>$T$9*$T$8*$T$8/A46/A46</f>
        <v>49.109338842975205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="101" zoomScaleNormal="101" workbookViewId="0" topLeftCell="A1">
      <selection activeCell="B11" sqref="B11"/>
    </sheetView>
  </sheetViews>
  <sheetFormatPr defaultColWidth="11.421875" defaultRowHeight="12.75"/>
  <cols>
    <col min="1" max="3" width="11.421875" style="0" customWidth="1"/>
    <col min="4" max="4" width="17.7109375" style="0" customWidth="1"/>
    <col min="5" max="5" width="2.7109375" style="0" customWidth="1"/>
    <col min="6" max="6" width="6.8515625" style="0" customWidth="1"/>
    <col min="7" max="7" width="3.7109375" style="0" customWidth="1"/>
    <col min="8" max="8" width="11.421875" style="0" customWidth="1"/>
    <col min="9" max="9" width="3.28125" style="0" customWidth="1"/>
    <col min="10" max="10" width="4.57421875" style="0" customWidth="1"/>
  </cols>
  <sheetData>
    <row r="1" spans="1:3" ht="12.75">
      <c r="A1" t="s">
        <v>9</v>
      </c>
      <c r="B1">
        <v>230</v>
      </c>
      <c r="C1" t="s">
        <v>10</v>
      </c>
    </row>
    <row r="2" ht="12.75">
      <c r="A2" t="s">
        <v>11</v>
      </c>
    </row>
    <row r="3" spans="1:3" ht="12.75">
      <c r="A3" t="s">
        <v>12</v>
      </c>
      <c r="B3" t="s">
        <v>13</v>
      </c>
      <c r="C3" t="s">
        <v>14</v>
      </c>
    </row>
    <row r="4" spans="1:10" ht="12.75">
      <c r="A4">
        <v>337</v>
      </c>
      <c r="B4">
        <v>493</v>
      </c>
      <c r="C4">
        <v>90</v>
      </c>
      <c r="D4" s="9" t="s">
        <v>15</v>
      </c>
      <c r="E4" s="9" t="s">
        <v>16</v>
      </c>
      <c r="F4" s="9">
        <v>1.448</v>
      </c>
      <c r="G4" s="9" t="s">
        <v>17</v>
      </c>
      <c r="H4" s="9" t="s">
        <v>18</v>
      </c>
      <c r="I4" s="10" t="s">
        <v>19</v>
      </c>
      <c r="J4" s="10">
        <v>1.534</v>
      </c>
    </row>
    <row r="5" spans="1:3" ht="12.75">
      <c r="A5">
        <v>248</v>
      </c>
      <c r="B5">
        <v>351</v>
      </c>
      <c r="C5">
        <v>80</v>
      </c>
    </row>
    <row r="6" spans="1:3" ht="12.75">
      <c r="A6">
        <v>116</v>
      </c>
      <c r="B6">
        <v>173</v>
      </c>
      <c r="C6">
        <v>70</v>
      </c>
    </row>
    <row r="7" spans="1:3" ht="12.75">
      <c r="A7">
        <v>96</v>
      </c>
      <c r="B7">
        <v>143</v>
      </c>
      <c r="C7">
        <v>110</v>
      </c>
    </row>
    <row r="8" spans="1:3" ht="12.75">
      <c r="A8">
        <v>22</v>
      </c>
      <c r="B8">
        <v>31</v>
      </c>
      <c r="C8">
        <v>60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01" zoomScaleNormal="101" workbookViewId="0" topLeftCell="A1">
      <selection activeCell="A1" sqref="A1"/>
    </sheetView>
  </sheetViews>
  <sheetFormatPr defaultColWidth="11.421875" defaultRowHeight="12.75"/>
  <cols>
    <col min="1" max="1" width="10.140625" style="0" customWidth="1"/>
    <col min="2" max="2" width="5.8515625" style="0" customWidth="1"/>
    <col min="3" max="3" width="7.00390625" style="0" customWidth="1"/>
    <col min="4" max="4" width="5.00390625" style="0" customWidth="1"/>
    <col min="5" max="5" width="11.421875" style="0" customWidth="1"/>
    <col min="6" max="6" width="5.00390625" style="0" customWidth="1"/>
    <col min="7" max="8" width="11.421875" style="0" customWidth="1"/>
    <col min="9" max="9" width="8.28125" style="0" customWidth="1"/>
    <col min="10" max="10" width="16.7109375" style="0" customWidth="1"/>
    <col min="11" max="11" width="4.00390625" style="0" customWidth="1"/>
  </cols>
  <sheetData>
    <row r="1" spans="1:12" ht="12.75">
      <c r="A1" t="s">
        <v>20</v>
      </c>
      <c r="K1" s="11"/>
      <c r="L1" s="1"/>
    </row>
    <row r="2" spans="1:12" ht="12.75">
      <c r="A2" t="s">
        <v>21</v>
      </c>
      <c r="B2" t="s">
        <v>22</v>
      </c>
      <c r="C2" t="s">
        <v>23</v>
      </c>
      <c r="D2" t="s">
        <v>24</v>
      </c>
      <c r="E2" t="s">
        <v>25</v>
      </c>
      <c r="K2" s="11"/>
      <c r="L2" s="1"/>
    </row>
    <row r="3" spans="1:12" ht="12.75">
      <c r="A3">
        <v>0</v>
      </c>
      <c r="B3">
        <v>230</v>
      </c>
      <c r="C3">
        <v>12.1</v>
      </c>
      <c r="D3">
        <v>0.44</v>
      </c>
      <c r="E3" s="12">
        <v>0</v>
      </c>
      <c r="K3" s="11"/>
      <c r="L3" s="1"/>
    </row>
    <row r="4" spans="1:12" ht="12.75">
      <c r="A4">
        <v>1</v>
      </c>
      <c r="B4">
        <v>230</v>
      </c>
      <c r="C4">
        <v>12</v>
      </c>
      <c r="D4">
        <v>0.44</v>
      </c>
      <c r="E4" s="12">
        <f>1-C4/$C$3</f>
        <v>0.008264462809917328</v>
      </c>
      <c r="K4" s="11"/>
      <c r="L4" s="1"/>
    </row>
    <row r="5" spans="1:12" ht="12.75">
      <c r="A5">
        <v>11</v>
      </c>
      <c r="B5">
        <v>230</v>
      </c>
      <c r="C5">
        <v>11.4</v>
      </c>
      <c r="D5">
        <v>0.43</v>
      </c>
      <c r="E5" s="12">
        <f>1-C5/$C$3</f>
        <v>0.057851239669421406</v>
      </c>
      <c r="K5" s="11"/>
      <c r="L5" s="1"/>
    </row>
    <row r="6" spans="1:12" ht="12.75">
      <c r="A6">
        <v>21</v>
      </c>
      <c r="B6">
        <v>230</v>
      </c>
      <c r="C6">
        <v>11.3</v>
      </c>
      <c r="D6">
        <v>0.42</v>
      </c>
      <c r="E6" s="12">
        <f>1-C6/$C$3</f>
        <v>0.06611570247933873</v>
      </c>
      <c r="K6" s="11"/>
      <c r="L6" s="1"/>
    </row>
    <row r="7" spans="1:12" ht="12.75">
      <c r="A7">
        <v>28</v>
      </c>
      <c r="B7">
        <v>230</v>
      </c>
      <c r="C7">
        <v>11.2</v>
      </c>
      <c r="D7">
        <v>0.42</v>
      </c>
      <c r="E7" s="12">
        <f>1-C7/$C$3</f>
        <v>0.07438016528925628</v>
      </c>
      <c r="K7" s="11"/>
      <c r="L7" s="1"/>
    </row>
    <row r="8" spans="11:12" ht="12.75">
      <c r="K8" s="11"/>
      <c r="L8" s="1"/>
    </row>
    <row r="9" spans="1:12" ht="12">
      <c r="A9" t="s">
        <v>9</v>
      </c>
      <c r="B9" t="s">
        <v>26</v>
      </c>
      <c r="C9" t="s">
        <v>8</v>
      </c>
      <c r="D9" t="s">
        <v>27</v>
      </c>
      <c r="E9" t="s">
        <v>28</v>
      </c>
      <c r="F9" t="s">
        <v>24</v>
      </c>
      <c r="G9" t="s">
        <v>29</v>
      </c>
      <c r="H9" t="s">
        <v>30</v>
      </c>
      <c r="I9" t="s">
        <v>31</v>
      </c>
      <c r="J9" t="s">
        <v>32</v>
      </c>
      <c r="K9" s="11" t="s">
        <v>33</v>
      </c>
      <c r="L9" s="1"/>
    </row>
    <row r="10" spans="1:12" ht="12">
      <c r="A10">
        <v>80</v>
      </c>
      <c r="B10">
        <v>11.4</v>
      </c>
      <c r="C10" s="13">
        <v>491</v>
      </c>
      <c r="D10" s="13">
        <v>3297</v>
      </c>
      <c r="E10" s="14">
        <f>C10/B10*100/($C$25/$B$25)</f>
        <v>96.58160552897394</v>
      </c>
      <c r="F10">
        <v>0.61</v>
      </c>
      <c r="K10" s="11"/>
      <c r="L10" s="1"/>
    </row>
    <row r="11" spans="1:12" ht="12">
      <c r="A11">
        <v>90</v>
      </c>
      <c r="B11">
        <v>11.3</v>
      </c>
      <c r="C11" s="13">
        <v>490</v>
      </c>
      <c r="D11" s="13">
        <v>3297</v>
      </c>
      <c r="E11" s="14">
        <f>C11/B11*100/($C$25/$B$25)</f>
        <v>97.2378653794583</v>
      </c>
      <c r="F11">
        <v>0.6000000000000001</v>
      </c>
      <c r="K11" s="11"/>
      <c r="L11" s="1"/>
    </row>
    <row r="12" spans="1:12" ht="12">
      <c r="A12" s="13">
        <v>100</v>
      </c>
      <c r="B12" s="13">
        <v>11.1</v>
      </c>
      <c r="C12" s="13">
        <v>491</v>
      </c>
      <c r="D12" s="13">
        <v>3300</v>
      </c>
      <c r="E12" s="14">
        <f>C12/B12*100/($C$25/$B$25)</f>
        <v>99.1919191919192</v>
      </c>
      <c r="F12" s="13">
        <v>0.59</v>
      </c>
      <c r="G12" s="13"/>
      <c r="H12" s="13"/>
      <c r="I12" s="13"/>
      <c r="J12" s="13"/>
      <c r="K12" s="13"/>
      <c r="L12" s="1"/>
    </row>
    <row r="13" spans="1:12" ht="12">
      <c r="A13" s="13">
        <v>110</v>
      </c>
      <c r="B13" s="13">
        <v>11.1</v>
      </c>
      <c r="C13" s="13">
        <v>490</v>
      </c>
      <c r="D13" s="13">
        <v>3297</v>
      </c>
      <c r="E13" s="14">
        <f>C13/B13*100/($C$25/$B$25)</f>
        <v>98.98989898989898</v>
      </c>
      <c r="F13" s="13">
        <v>0.5700000000000001</v>
      </c>
      <c r="G13" s="13"/>
      <c r="H13" s="13"/>
      <c r="I13" s="13"/>
      <c r="J13" s="13"/>
      <c r="K13" s="13"/>
      <c r="L13" s="1"/>
    </row>
    <row r="14" spans="1:12" ht="12">
      <c r="A14" s="13">
        <v>120</v>
      </c>
      <c r="B14" s="13">
        <v>11</v>
      </c>
      <c r="C14" s="13">
        <v>490</v>
      </c>
      <c r="D14" s="13">
        <v>3296</v>
      </c>
      <c r="E14" s="14">
        <f>C14/B14*100/($C$25/$B$25)</f>
        <v>99.88980716253444</v>
      </c>
      <c r="F14" s="13">
        <v>0.56</v>
      </c>
      <c r="G14" s="13"/>
      <c r="H14" s="13"/>
      <c r="I14" s="13"/>
      <c r="J14" s="13"/>
      <c r="K14" s="13"/>
      <c r="L14" s="1"/>
    </row>
    <row r="15" spans="1:12" ht="12">
      <c r="A15" s="13">
        <v>130</v>
      </c>
      <c r="B15" s="13">
        <v>11</v>
      </c>
      <c r="C15" s="13">
        <v>492</v>
      </c>
      <c r="D15" s="13">
        <v>3297</v>
      </c>
      <c r="E15" s="14">
        <f>C15/B15*100/($C$25/$B$25)</f>
        <v>100.29752066115702</v>
      </c>
      <c r="F15" s="13">
        <v>0.55</v>
      </c>
      <c r="G15" s="13"/>
      <c r="H15" s="13"/>
      <c r="I15" s="13"/>
      <c r="J15" s="13"/>
      <c r="K15" s="13"/>
      <c r="L15" s="1"/>
    </row>
    <row r="16" spans="1:12" ht="12">
      <c r="A16" s="13">
        <v>140</v>
      </c>
      <c r="B16" s="13">
        <v>10.9</v>
      </c>
      <c r="C16" s="13">
        <v>492</v>
      </c>
      <c r="D16" s="13">
        <v>3298</v>
      </c>
      <c r="E16" s="14">
        <f>C16/B16*100/($C$25/$B$25)</f>
        <v>101.21768140116764</v>
      </c>
      <c r="F16" s="13">
        <v>0.54</v>
      </c>
      <c r="G16" s="13"/>
      <c r="H16" s="13"/>
      <c r="I16" s="13"/>
      <c r="J16" s="13"/>
      <c r="K16" s="13"/>
      <c r="L16" s="1"/>
    </row>
    <row r="17" spans="1:12" ht="12">
      <c r="A17" s="13">
        <v>150</v>
      </c>
      <c r="B17" s="13">
        <v>10.9</v>
      </c>
      <c r="C17" s="13">
        <v>492</v>
      </c>
      <c r="D17" s="13">
        <v>3294</v>
      </c>
      <c r="E17" s="14">
        <f>C17/B17*100/($C$25/$B$25)</f>
        <v>101.21768140116764</v>
      </c>
      <c r="F17" s="13">
        <v>0.53</v>
      </c>
      <c r="G17" s="13"/>
      <c r="H17" s="13"/>
      <c r="I17" s="13"/>
      <c r="J17" s="13"/>
      <c r="K17" s="13"/>
      <c r="L17" s="1"/>
    </row>
    <row r="18" spans="1:12" ht="12">
      <c r="A18" s="13">
        <v>160</v>
      </c>
      <c r="B18" s="13">
        <v>10.9</v>
      </c>
      <c r="C18" s="13">
        <v>491</v>
      </c>
      <c r="D18" s="13">
        <v>3296</v>
      </c>
      <c r="E18" s="14">
        <f>C18/B18*100/($C$25/$B$25)</f>
        <v>101.0119544064498</v>
      </c>
      <c r="F18" s="13">
        <v>0.52</v>
      </c>
      <c r="G18" s="13"/>
      <c r="H18" s="13"/>
      <c r="I18" s="13"/>
      <c r="J18" s="13"/>
      <c r="K18" s="13"/>
      <c r="L18" s="1"/>
    </row>
    <row r="19" spans="1:12" ht="12">
      <c r="A19" s="13">
        <v>170</v>
      </c>
      <c r="B19" s="13">
        <v>11</v>
      </c>
      <c r="C19" s="13">
        <v>493</v>
      </c>
      <c r="D19" s="13">
        <v>3296</v>
      </c>
      <c r="E19" s="14">
        <f>C19/B19*100/($C$25/$B$25)</f>
        <v>100.50137741046832</v>
      </c>
      <c r="F19" s="13">
        <v>0.5</v>
      </c>
      <c r="G19" s="13"/>
      <c r="H19" s="13"/>
      <c r="I19" s="13"/>
      <c r="J19" s="13"/>
      <c r="K19" s="13"/>
      <c r="L19" s="1"/>
    </row>
    <row r="20" spans="1:12" ht="12">
      <c r="A20" s="13">
        <v>180</v>
      </c>
      <c r="B20" s="13">
        <v>11</v>
      </c>
      <c r="C20" s="13">
        <v>492</v>
      </c>
      <c r="D20" s="13">
        <v>3296</v>
      </c>
      <c r="E20" s="14">
        <f>C20/B20*100/($C$25/$B$25)</f>
        <v>100.29752066115702</v>
      </c>
      <c r="F20" s="13">
        <v>0.47</v>
      </c>
      <c r="G20" s="13"/>
      <c r="H20" s="13"/>
      <c r="I20" s="13"/>
      <c r="J20" s="13"/>
      <c r="K20" s="13"/>
      <c r="L20" s="1"/>
    </row>
    <row r="21" spans="1:12" ht="12">
      <c r="A21" s="13">
        <v>190</v>
      </c>
      <c r="B21" s="13">
        <v>11.1</v>
      </c>
      <c r="C21" s="13">
        <v>493</v>
      </c>
      <c r="D21" s="13">
        <v>3294</v>
      </c>
      <c r="E21" s="14">
        <f>C21/B21*100/($C$25/$B$25)</f>
        <v>99.59595959595958</v>
      </c>
      <c r="F21" s="13">
        <v>0.46</v>
      </c>
      <c r="G21" s="13"/>
      <c r="H21" s="13"/>
      <c r="I21" s="13"/>
      <c r="J21" s="13"/>
      <c r="K21" s="13"/>
      <c r="L21" s="1"/>
    </row>
    <row r="22" spans="1:12" ht="12">
      <c r="A22" s="13">
        <v>200</v>
      </c>
      <c r="B22" s="13">
        <v>11.1</v>
      </c>
      <c r="C22" s="13">
        <v>495</v>
      </c>
      <c r="D22" s="13">
        <v>3296</v>
      </c>
      <c r="E22" s="14">
        <f>C22/B22*100/($C$25/$B$25)</f>
        <v>100.00000000000001</v>
      </c>
      <c r="F22" s="13">
        <v>0.45</v>
      </c>
      <c r="G22" s="13"/>
      <c r="H22" s="13"/>
      <c r="I22" s="13"/>
      <c r="J22" s="13"/>
      <c r="K22" s="13"/>
      <c r="L22" s="1"/>
    </row>
    <row r="23" spans="1:12" ht="12">
      <c r="A23" s="13">
        <v>210</v>
      </c>
      <c r="B23" s="13">
        <v>11.1</v>
      </c>
      <c r="C23" s="13">
        <v>493</v>
      </c>
      <c r="D23" s="13">
        <v>3296</v>
      </c>
      <c r="E23" s="14">
        <f>C23/B23*100/($C$25/$B$25)</f>
        <v>99.59595959595958</v>
      </c>
      <c r="F23" s="13">
        <v>0.44</v>
      </c>
      <c r="G23" s="13"/>
      <c r="H23" s="13"/>
      <c r="I23" s="13"/>
      <c r="J23" s="13"/>
      <c r="K23" s="13"/>
      <c r="L23" s="1"/>
    </row>
    <row r="24" spans="1:12" ht="12">
      <c r="A24" s="13">
        <v>220</v>
      </c>
      <c r="B24" s="13">
        <v>11.1</v>
      </c>
      <c r="C24" s="13">
        <v>495</v>
      </c>
      <c r="D24" s="13">
        <v>3296</v>
      </c>
      <c r="E24" s="14">
        <f>C24/B24*100/($C$25/$B$25)</f>
        <v>100.00000000000001</v>
      </c>
      <c r="F24" s="13">
        <v>0.44</v>
      </c>
      <c r="G24" s="13"/>
      <c r="H24" s="13"/>
      <c r="I24" s="13"/>
      <c r="J24" s="13"/>
      <c r="K24" s="13"/>
      <c r="L24" s="1"/>
    </row>
    <row r="25" spans="1:12" ht="12">
      <c r="A25" s="13">
        <v>230</v>
      </c>
      <c r="B25" s="13">
        <v>11.1</v>
      </c>
      <c r="C25" s="13">
        <v>495</v>
      </c>
      <c r="D25" s="13">
        <v>3294</v>
      </c>
      <c r="E25" s="14">
        <f>100</f>
        <v>100</v>
      </c>
      <c r="F25" s="13">
        <v>0.42</v>
      </c>
      <c r="G25" s="13">
        <v>108</v>
      </c>
      <c r="H25" s="13">
        <v>0.42</v>
      </c>
      <c r="I25" s="13">
        <v>0.4</v>
      </c>
      <c r="J25" s="13">
        <v>47.9</v>
      </c>
      <c r="K25" s="13">
        <v>68</v>
      </c>
      <c r="L25" s="1"/>
    </row>
    <row r="26" spans="1:12" ht="12">
      <c r="A26" s="13">
        <v>240</v>
      </c>
      <c r="B26" s="13">
        <v>11.2</v>
      </c>
      <c r="C26" s="13">
        <v>497</v>
      </c>
      <c r="D26" s="13">
        <v>3293</v>
      </c>
      <c r="E26" s="14">
        <f>C26/B26*100/($C$25/$B$25)</f>
        <v>99.50757575757575</v>
      </c>
      <c r="F26" s="13">
        <v>0.44</v>
      </c>
      <c r="G26" s="13"/>
      <c r="H26" s="13"/>
      <c r="I26" s="13"/>
      <c r="J26" s="13"/>
      <c r="K26" s="15"/>
      <c r="L26" s="1"/>
    </row>
    <row r="27" spans="1:12" ht="12">
      <c r="A27" s="13">
        <v>250</v>
      </c>
      <c r="B27" s="13">
        <v>11.2</v>
      </c>
      <c r="C27" s="13">
        <v>495</v>
      </c>
      <c r="D27" s="13">
        <v>3294</v>
      </c>
      <c r="E27" s="14">
        <f>C27/B27*100/($C$25/$B$25)</f>
        <v>99.10714285714286</v>
      </c>
      <c r="F27" s="13">
        <v>0.45</v>
      </c>
      <c r="G27" s="13"/>
      <c r="H27" s="13"/>
      <c r="I27" s="13"/>
      <c r="J27" s="13"/>
      <c r="K27" s="15"/>
      <c r="L27" s="1"/>
    </row>
    <row r="28" spans="1:12" ht="12">
      <c r="A28">
        <v>260</v>
      </c>
      <c r="B28">
        <v>11.3</v>
      </c>
      <c r="C28" s="13">
        <v>495</v>
      </c>
      <c r="D28" s="13">
        <v>3296</v>
      </c>
      <c r="E28" s="14">
        <f>C28/B28*100/($C$25/$B$25)</f>
        <v>98.23008849557522</v>
      </c>
      <c r="F28">
        <v>0.43</v>
      </c>
      <c r="K28" s="1"/>
      <c r="L28" s="1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zoomScale="101" zoomScaleNormal="101" workbookViewId="0" topLeftCell="A1">
      <selection activeCell="I3" sqref="I3"/>
    </sheetView>
  </sheetViews>
  <sheetFormatPr defaultColWidth="12.57421875" defaultRowHeight="12.75"/>
  <cols>
    <col min="1" max="1" width="17.00390625" style="0" customWidth="1"/>
    <col min="2" max="16384" width="11.57421875" style="0" customWidth="1"/>
  </cols>
  <sheetData>
    <row r="1" spans="1:9" ht="12.75">
      <c r="A1" t="s">
        <v>34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</row>
    <row r="2" spans="1:8" ht="12.75">
      <c r="A2" t="s">
        <v>42</v>
      </c>
      <c r="B2" t="s">
        <v>43</v>
      </c>
      <c r="C2" t="s">
        <v>44</v>
      </c>
      <c r="D2" t="s">
        <v>44</v>
      </c>
      <c r="E2" t="s">
        <v>45</v>
      </c>
      <c r="F2" t="s">
        <v>46</v>
      </c>
      <c r="H2" t="s">
        <v>47</v>
      </c>
    </row>
    <row r="3" spans="1:9" ht="12.75">
      <c r="A3">
        <v>0</v>
      </c>
      <c r="B3" s="16">
        <f>A3/360*2*PI()</f>
        <v>0</v>
      </c>
      <c r="C3" s="16">
        <f>2*PI()*(1-COS(B3))</f>
        <v>0</v>
      </c>
      <c r="D3" s="17">
        <f>C4-C3</f>
        <v>0.023909417039326832</v>
      </c>
      <c r="E3" s="18">
        <f>100*F3/$F$3</f>
        <v>100</v>
      </c>
      <c r="F3" s="18">
        <f>straalgedrag!T7</f>
        <v>534.8007</v>
      </c>
      <c r="G3" s="18">
        <f>F3*D3</f>
        <v>12.786772969223918</v>
      </c>
      <c r="H3" s="19">
        <f>SUM(G3:G21)</f>
        <v>230.58545780058552</v>
      </c>
      <c r="I3" s="20">
        <f>voltage_afh!B25</f>
        <v>11.1</v>
      </c>
    </row>
    <row r="4" spans="1:7" ht="12.75">
      <c r="A4">
        <v>5</v>
      </c>
      <c r="B4" s="16">
        <f>A4/360*2*PI()</f>
        <v>0.08726646259971647</v>
      </c>
      <c r="C4" s="16">
        <f>2*PI()*(1-COS(B4))</f>
        <v>0.023909417039326832</v>
      </c>
      <c r="D4" s="17">
        <f>C5-C4</f>
        <v>0.07154628601741106</v>
      </c>
      <c r="E4" s="18">
        <f>100*F4/$F$3</f>
        <v>89.8507462686567</v>
      </c>
      <c r="F4" s="18">
        <f>straalgedrag!U7</f>
        <v>480.52241999999995</v>
      </c>
      <c r="G4" s="18">
        <f>F4*D4</f>
        <v>34.37959449909852</v>
      </c>
    </row>
    <row r="5" spans="1:9" ht="12.75">
      <c r="A5">
        <v>10</v>
      </c>
      <c r="B5" s="16">
        <f>A5/360*2*PI()</f>
        <v>0.17453292519943295</v>
      </c>
      <c r="C5" s="16">
        <f>2*PI()*(1-COS(B5))</f>
        <v>0.0954557030567379</v>
      </c>
      <c r="D5" s="17">
        <f>C6-C5</f>
        <v>0.11863864455807299</v>
      </c>
      <c r="E5" s="18">
        <f>100*F5/$F$3</f>
        <v>68.80597014925374</v>
      </c>
      <c r="F5" s="18">
        <f>straalgedrag!V7</f>
        <v>367.97481000000005</v>
      </c>
      <c r="G5" s="18">
        <f>F5*D5</f>
        <v>43.65603268991445</v>
      </c>
      <c r="I5" t="s">
        <v>48</v>
      </c>
    </row>
    <row r="6" spans="1:10" ht="12.75">
      <c r="A6">
        <v>15</v>
      </c>
      <c r="B6" s="16">
        <f>A6/360*2*PI()</f>
        <v>0.2617993877991494</v>
      </c>
      <c r="C6" s="16">
        <f>2*PI()*(1-COS(B6))</f>
        <v>0.2140943476148109</v>
      </c>
      <c r="D6" s="17">
        <f>C7-C6</f>
        <v>0.16482809137767684</v>
      </c>
      <c r="E6" s="18">
        <f>100*F6/$F$3</f>
        <v>48.05970149253732</v>
      </c>
      <c r="F6" s="18">
        <f>straalgedrag!W7</f>
        <v>257.02362000000005</v>
      </c>
      <c r="G6" s="18">
        <f>F6*D6</f>
        <v>42.3647127235813</v>
      </c>
      <c r="I6" s="19">
        <f>H3/I3</f>
        <v>20.773464666719416</v>
      </c>
      <c r="J6" t="s">
        <v>49</v>
      </c>
    </row>
    <row r="7" spans="1:7" ht="12.75">
      <c r="A7">
        <v>20</v>
      </c>
      <c r="B7" s="16">
        <f>A7/360*2*PI()</f>
        <v>0.3490658503988659</v>
      </c>
      <c r="C7" s="16">
        <f>2*PI()*(1-COS(B7))</f>
        <v>0.37892243899248773</v>
      </c>
      <c r="D7" s="17">
        <f>C8-C7</f>
        <v>0.2097630968959741</v>
      </c>
      <c r="E7" s="18">
        <f>100*F7/$F$3</f>
        <v>31.34328358208955</v>
      </c>
      <c r="F7" s="18">
        <f>straalgedrag!X7</f>
        <v>167.6241</v>
      </c>
      <c r="G7" s="18">
        <f>F7*D7</f>
        <v>35.16135033040045</v>
      </c>
    </row>
    <row r="8" spans="1:7" ht="12.75">
      <c r="A8">
        <v>25</v>
      </c>
      <c r="B8" s="16">
        <f>A8/360*2*PI()</f>
        <v>0.4363323129985824</v>
      </c>
      <c r="C8" s="16">
        <f>2*PI()*(1-COS(B8))</f>
        <v>0.5886855358884618</v>
      </c>
      <c r="D8" s="17">
        <f>C9-C8</f>
        <v>0.25310167858847066</v>
      </c>
      <c r="E8" s="18">
        <f>100*F8/$F$3</f>
        <v>16.567164179104473</v>
      </c>
      <c r="F8" s="18">
        <f>straalgedrag!Y7</f>
        <v>88.60130999999998</v>
      </c>
      <c r="G8" s="18">
        <f>F8*D8</f>
        <v>22.42514028613745</v>
      </c>
    </row>
    <row r="9" spans="1:7" ht="12">
      <c r="A9">
        <v>30</v>
      </c>
      <c r="B9" s="16">
        <f>A9/360*2*PI()</f>
        <v>0.5235987755982988</v>
      </c>
      <c r="C9" s="16">
        <f>2*PI()*(1-COS(B9))</f>
        <v>0.8417872144769325</v>
      </c>
      <c r="D9" s="17">
        <f>C10-C9</f>
        <v>0.29451400367993874</v>
      </c>
      <c r="E9" s="18">
        <f>100*F9/$F$3</f>
        <v>5.6716417910447765</v>
      </c>
      <c r="F9" s="18">
        <f>straalgedrag!Z7</f>
        <v>30.33198</v>
      </c>
      <c r="G9" s="18">
        <f>F9*D9</f>
        <v>8.933192869339829</v>
      </c>
    </row>
    <row r="10" spans="1:7" ht="12">
      <c r="A10">
        <v>35</v>
      </c>
      <c r="B10" s="16">
        <f>A10/360*2*PI()</f>
        <v>0.6108652381980153</v>
      </c>
      <c r="C10" s="16">
        <f>2*PI()*(1-COS(B10))</f>
        <v>1.1363012181568712</v>
      </c>
      <c r="D10" s="17">
        <f>C11-C10</f>
        <v>0.333684899370984</v>
      </c>
      <c r="E10" s="18">
        <f>100*F10/$F$3</f>
        <v>2.6865671641791047</v>
      </c>
      <c r="F10" s="18">
        <f>straalgedrag!AA7</f>
        <v>14.36778</v>
      </c>
      <c r="G10" s="18">
        <f>F10*D10</f>
        <v>4.794311223484437</v>
      </c>
    </row>
    <row r="11" spans="1:7" ht="12">
      <c r="A11">
        <v>40</v>
      </c>
      <c r="B11" s="16">
        <f>A11/360*2*PI()</f>
        <v>0.6981317007977318</v>
      </c>
      <c r="C11" s="16">
        <f>2*PI()*(1-COS(B11))</f>
        <v>1.4699861175278552</v>
      </c>
      <c r="D11" s="17">
        <f>C12-C11</f>
        <v>0.37031625149336467</v>
      </c>
      <c r="E11" s="18">
        <f>100*F11/$F$3</f>
        <v>1.9402985074626862</v>
      </c>
      <c r="F11" s="18">
        <f>straalgedrag!AB7</f>
        <v>10.376729999999998</v>
      </c>
      <c r="G11" s="18">
        <f>F11*D11</f>
        <v>3.8426717563587416</v>
      </c>
    </row>
    <row r="12" spans="1:7" ht="12">
      <c r="A12">
        <v>45</v>
      </c>
      <c r="B12" s="16">
        <f>A12/360*2*PI()</f>
        <v>0.7853981633974483</v>
      </c>
      <c r="C12" s="16">
        <f>2*PI()*(1-COS(B12))</f>
        <v>1.84030236902122</v>
      </c>
      <c r="D12" s="17">
        <f>C13-C12</f>
        <v>0.40412927333881554</v>
      </c>
      <c r="E12" s="18">
        <f>100*F12/$F$3</f>
        <v>1.9402985074626862</v>
      </c>
      <c r="F12" s="18">
        <f>straalgedrag!AC7</f>
        <v>10.376729999999998</v>
      </c>
      <c r="G12" s="18">
        <f>F12*D12</f>
        <v>4.193540354533087</v>
      </c>
    </row>
    <row r="13" spans="1:7" ht="12">
      <c r="A13">
        <v>50</v>
      </c>
      <c r="B13" s="16">
        <f>A13/360*2*PI()</f>
        <v>0.8726646259971648</v>
      </c>
      <c r="C13" s="16">
        <f>2*PI()*(1-COS(B13))</f>
        <v>2.2444316423600355</v>
      </c>
      <c r="D13" s="17">
        <f>C14-C13</f>
        <v>0.4348666273942303</v>
      </c>
      <c r="E13" s="18">
        <f>100*F13/$F$3</f>
        <v>1.7910447761194028</v>
      </c>
      <c r="F13" s="18">
        <f>straalgedrag!AD7</f>
        <v>9.57852</v>
      </c>
      <c r="G13" s="18">
        <f>F13*D13</f>
        <v>4.165378687828182</v>
      </c>
    </row>
    <row r="14" spans="1:7" ht="12">
      <c r="A14">
        <v>55</v>
      </c>
      <c r="B14" s="16">
        <f>A14/360*2*PI()</f>
        <v>0.9599310885968813</v>
      </c>
      <c r="C14" s="16">
        <f>2*PI()*(1-COS(B14))</f>
        <v>2.6792982697542658</v>
      </c>
      <c r="D14" s="17">
        <f>C15-C14</f>
        <v>0.46229438383552646</v>
      </c>
      <c r="E14" s="18">
        <f>100*F14/$F$3</f>
        <v>1.492537313432836</v>
      </c>
      <c r="F14" s="18">
        <f>straalgedrag!AE7</f>
        <v>7.9821</v>
      </c>
      <c r="G14" s="18">
        <f>F14*D14</f>
        <v>3.6900800012135555</v>
      </c>
    </row>
    <row r="15" spans="1:7" ht="12">
      <c r="A15">
        <v>60</v>
      </c>
      <c r="B15" s="16">
        <f>A15/360*2*PI()</f>
        <v>1.0471975511965976</v>
      </c>
      <c r="C15" s="16">
        <f>2*PI()*(1-COS(B15))</f>
        <v>3.1415926535897922</v>
      </c>
      <c r="D15" s="17">
        <f>C16-C15</f>
        <v>0.48620380087485415</v>
      </c>
      <c r="E15" s="18">
        <f>100*F15/$F$3</f>
        <v>1.1940298507462686</v>
      </c>
      <c r="F15" s="18">
        <f>straalgedrag!AF7</f>
        <v>6.38568</v>
      </c>
      <c r="G15" s="18">
        <f>F15*D15</f>
        <v>3.1047418871705386</v>
      </c>
    </row>
    <row r="16" spans="1:7" ht="12">
      <c r="A16">
        <v>65</v>
      </c>
      <c r="B16" s="16">
        <f>A16/360*2*PI()</f>
        <v>1.1344640137963142</v>
      </c>
      <c r="C16" s="16">
        <f>2*PI()*(1-COS(B16))</f>
        <v>3.6277964544646464</v>
      </c>
      <c r="D16" s="17">
        <f>C17-C16</f>
        <v>0.5064129134116406</v>
      </c>
      <c r="E16" s="18">
        <f>100*F16/$F$3</f>
        <v>0.8955223880597014</v>
      </c>
      <c r="F16" s="18">
        <f>straalgedrag!AG7</f>
        <v>4.78926</v>
      </c>
      <c r="G16" s="18">
        <f>F16*D16</f>
        <v>2.425343109685834</v>
      </c>
    </row>
    <row r="17" spans="1:7" ht="12">
      <c r="A17">
        <v>70</v>
      </c>
      <c r="B17" s="16">
        <f>A17/360*2*PI()</f>
        <v>1.2217304763960306</v>
      </c>
      <c r="C17" s="16">
        <f>2*PI()*(1-COS(B17))</f>
        <v>4.134209367876287</v>
      </c>
      <c r="D17" s="17">
        <f>C18-C17</f>
        <v>0.52276791789689</v>
      </c>
      <c r="E17" s="18">
        <f>100*F17/$F$3</f>
        <v>0.7462686567164178</v>
      </c>
      <c r="F17" s="18">
        <f>straalgedrag!AH7</f>
        <v>3.9910499999999995</v>
      </c>
      <c r="G17" s="18">
        <f>F17*D17</f>
        <v>2.0863928987223828</v>
      </c>
    </row>
    <row r="18" spans="1:7" ht="12">
      <c r="A18">
        <v>75</v>
      </c>
      <c r="B18" s="16">
        <f>A18/360*2*PI()</f>
        <v>1.3089969389957472</v>
      </c>
      <c r="C18" s="16">
        <f>2*PI()*(1-COS(B18))</f>
        <v>4.656977285773177</v>
      </c>
      <c r="D18" s="17">
        <f>C19-C18</f>
        <v>0.5351443428710416</v>
      </c>
      <c r="E18" s="18">
        <f>100*F18/$F$3</f>
        <v>0.5970149253731343</v>
      </c>
      <c r="F18" s="18">
        <f>straalgedrag!AI7</f>
        <v>3.19284</v>
      </c>
      <c r="G18" s="18">
        <f>F18*D18</f>
        <v>1.7086302636923765</v>
      </c>
    </row>
    <row r="19" spans="1:7" ht="12">
      <c r="A19">
        <v>80</v>
      </c>
      <c r="B19" s="16">
        <f>A19/360*2*PI()</f>
        <v>1.3962634015954636</v>
      </c>
      <c r="C19" s="16">
        <f>2*PI()*(1-COS(B19))</f>
        <v>5.192121628644219</v>
      </c>
      <c r="D19" s="17">
        <f>C20-C19</f>
        <v>0.5434479962669565</v>
      </c>
      <c r="E19" s="18">
        <f>100*F19/$F$3</f>
        <v>0.29850746268656714</v>
      </c>
      <c r="F19" s="18">
        <f>straalgedrag!AJ7</f>
        <v>1.59642</v>
      </c>
      <c r="G19" s="18">
        <f>F19*D19</f>
        <v>0.8675712502004946</v>
      </c>
    </row>
    <row r="20" spans="1:7" ht="12">
      <c r="A20">
        <v>85</v>
      </c>
      <c r="B20" s="16">
        <f>A20/360*2*PI()</f>
        <v>1.48352986419518</v>
      </c>
      <c r="C20" s="16">
        <f>2*PI()*(1-COS(B20))</f>
        <v>5.735569624911175</v>
      </c>
      <c r="D20" s="17">
        <f>C21-C20</f>
        <v>0.5476156822684102</v>
      </c>
      <c r="E20" s="18">
        <f>100*F20/$F$3</f>
        <v>0</v>
      </c>
      <c r="F20" s="18">
        <f>straalgedrag!AK7</f>
        <v>0</v>
      </c>
      <c r="G20" s="18">
        <f>F20*D20</f>
        <v>0</v>
      </c>
    </row>
    <row r="21" spans="1:7" ht="12">
      <c r="A21">
        <v>90</v>
      </c>
      <c r="B21" s="16">
        <f>A21/360*2*PI()</f>
        <v>1.5707963267948966</v>
      </c>
      <c r="C21" s="16">
        <f>2*PI()*(1-COS(B21))</f>
        <v>6.283185307179585</v>
      </c>
      <c r="D21" s="17">
        <f>C22-C21</f>
        <v>0.5476156822684102</v>
      </c>
      <c r="E21" s="18">
        <f>100*F21/$F$3</f>
        <v>0</v>
      </c>
      <c r="F21" s="18">
        <f>straalgedrag!AL7</f>
        <v>0</v>
      </c>
      <c r="G21" s="18">
        <f>F21*D21</f>
        <v>0</v>
      </c>
    </row>
    <row r="22" spans="1:5" ht="12">
      <c r="A22">
        <v>95</v>
      </c>
      <c r="B22" s="16">
        <f>A22/360*2*PI()</f>
        <v>1.6580627893946132</v>
      </c>
      <c r="C22" s="16">
        <f>2*PI()*(1-COS(B22))</f>
        <v>6.8308009894479955</v>
      </c>
      <c r="D22" s="21"/>
      <c r="E22" s="21"/>
    </row>
    <row r="23" spans="4:5" ht="12">
      <c r="D23" s="21"/>
      <c r="E23" s="21"/>
    </row>
    <row r="24" spans="1:5" ht="12">
      <c r="A24" s="2"/>
      <c r="D24" s="21"/>
      <c r="E24" s="21"/>
    </row>
    <row r="25" spans="4:5" ht="12">
      <c r="D25" s="21"/>
      <c r="E25" s="21"/>
    </row>
    <row r="26" spans="4:5" ht="12">
      <c r="D26" s="21"/>
      <c r="E26" s="21"/>
    </row>
    <row r="27" spans="4:5" ht="12">
      <c r="D27" s="21"/>
      <c r="E27" s="21"/>
    </row>
    <row r="28" spans="4:5" ht="12">
      <c r="D28" s="21"/>
      <c r="E28" s="21"/>
    </row>
    <row r="29" spans="4:5" ht="12">
      <c r="D29" s="21"/>
      <c r="E29" s="21"/>
    </row>
    <row r="30" spans="4:5" ht="12">
      <c r="D30" s="21"/>
      <c r="E30" s="21"/>
    </row>
    <row r="31" spans="4:5" ht="12">
      <c r="D31" s="21"/>
      <c r="E31" s="21"/>
    </row>
    <row r="32" spans="4:5" ht="12">
      <c r="D32" s="21"/>
      <c r="E32" s="21"/>
    </row>
    <row r="33" spans="4:5" ht="12">
      <c r="D33" s="21"/>
      <c r="E33" s="21"/>
    </row>
    <row r="34" spans="4:5" ht="12">
      <c r="D34" s="21"/>
      <c r="E34" s="21"/>
    </row>
    <row r="35" spans="4:5" ht="12">
      <c r="D35" s="21"/>
      <c r="E35" s="21"/>
    </row>
    <row r="36" spans="4:5" ht="12">
      <c r="D36" s="21"/>
      <c r="E36" s="21"/>
    </row>
    <row r="37" spans="4:5" ht="12">
      <c r="D37" s="21"/>
      <c r="E37" s="21"/>
    </row>
    <row r="38" spans="4:5" ht="12">
      <c r="D38" s="21"/>
      <c r="E38" s="21"/>
    </row>
    <row r="39" spans="4:5" ht="12">
      <c r="D39" s="21"/>
      <c r="E39" s="21"/>
    </row>
    <row r="40" spans="4:5" ht="12">
      <c r="D40" s="21"/>
      <c r="E40" s="21"/>
    </row>
    <row r="41" spans="4:5" ht="12">
      <c r="D41" s="21"/>
      <c r="E41" s="21"/>
    </row>
    <row r="42" spans="4:5" ht="12">
      <c r="D42" s="21"/>
      <c r="E42" s="21"/>
    </row>
    <row r="43" spans="4:5" ht="12">
      <c r="D43" s="21"/>
      <c r="E43" s="21"/>
    </row>
    <row r="44" spans="4:5" ht="12">
      <c r="D44" s="21"/>
      <c r="E44" s="21"/>
    </row>
    <row r="45" spans="4:5" ht="12">
      <c r="D45" s="21"/>
      <c r="E45" s="21"/>
    </row>
    <row r="46" spans="4:5" ht="12">
      <c r="D46" s="21"/>
      <c r="E46" s="21"/>
    </row>
    <row r="47" spans="4:5" ht="12">
      <c r="D47" s="21"/>
      <c r="E47" s="21"/>
    </row>
    <row r="48" spans="4:5" ht="12">
      <c r="D48" s="21"/>
      <c r="E48" s="21"/>
    </row>
    <row r="49" spans="4:5" ht="12">
      <c r="D49" s="21"/>
      <c r="E49" s="21"/>
    </row>
    <row r="50" spans="4:5" ht="12">
      <c r="D50" s="21"/>
      <c r="E50" s="21"/>
    </row>
    <row r="51" spans="4:5" ht="12">
      <c r="D51" s="21"/>
      <c r="E51" s="21"/>
    </row>
    <row r="52" spans="4:5" ht="12">
      <c r="D52" s="21"/>
      <c r="E52" s="21"/>
    </row>
    <row r="53" spans="4:5" ht="12">
      <c r="D53" s="21"/>
      <c r="E53" s="21"/>
    </row>
    <row r="54" spans="4:5" ht="12">
      <c r="D54" s="21"/>
      <c r="E54" s="21"/>
    </row>
    <row r="55" spans="4:5" ht="12">
      <c r="D55" s="21"/>
      <c r="E55" s="21"/>
    </row>
    <row r="56" spans="4:5" ht="12">
      <c r="D56" s="21"/>
      <c r="E56" s="21"/>
    </row>
    <row r="57" spans="4:5" ht="12">
      <c r="D57" s="21"/>
      <c r="E57" s="21"/>
    </row>
    <row r="58" spans="4:5" ht="12">
      <c r="D58" s="21"/>
      <c r="E58" s="21"/>
    </row>
    <row r="59" spans="4:5" ht="12">
      <c r="D59" s="21"/>
      <c r="E59" s="21"/>
    </row>
    <row r="60" spans="4:5" ht="12">
      <c r="D60" s="21"/>
      <c r="E60" s="21"/>
    </row>
    <row r="61" spans="4:5" ht="12">
      <c r="D61" s="21"/>
      <c r="E61" s="21"/>
    </row>
    <row r="62" spans="4:5" ht="12">
      <c r="D62" s="21"/>
      <c r="E62" s="21"/>
    </row>
    <row r="63" spans="4:5" ht="12">
      <c r="D63" s="21"/>
      <c r="E63" s="21"/>
    </row>
    <row r="64" spans="4:5" ht="12">
      <c r="D64" s="21"/>
      <c r="E64" s="21"/>
    </row>
    <row r="65" spans="4:5" ht="12">
      <c r="D65" s="21"/>
      <c r="E65" s="21"/>
    </row>
    <row r="66" spans="4:5" ht="12">
      <c r="D66" s="21"/>
      <c r="E66" s="21"/>
    </row>
    <row r="67" spans="4:5" ht="12">
      <c r="D67" s="21"/>
      <c r="E67" s="21"/>
    </row>
    <row r="68" spans="4:5" ht="12">
      <c r="D68" s="21"/>
      <c r="E68" s="21"/>
    </row>
    <row r="69" spans="4:5" ht="12">
      <c r="D69" s="21"/>
      <c r="E69" s="21"/>
    </row>
    <row r="70" spans="4:5" ht="12">
      <c r="D70" s="21"/>
      <c r="E70" s="21"/>
    </row>
    <row r="71" spans="4:5" ht="12">
      <c r="D71" s="21"/>
      <c r="E71" s="21"/>
    </row>
    <row r="72" spans="4:5" ht="12">
      <c r="D72" s="21"/>
      <c r="E72" s="21"/>
    </row>
    <row r="73" spans="4:5" ht="12">
      <c r="D73" s="21"/>
      <c r="E73" s="21"/>
    </row>
    <row r="74" spans="4:5" ht="12">
      <c r="D74" s="21"/>
      <c r="E74" s="21"/>
    </row>
    <row r="75" spans="4:5" ht="12">
      <c r="D75" s="21"/>
      <c r="E75" s="21"/>
    </row>
    <row r="76" spans="4:5" ht="12">
      <c r="D76" s="21"/>
      <c r="E76" s="21"/>
    </row>
    <row r="77" spans="4:5" ht="12">
      <c r="D77" s="21"/>
      <c r="E77" s="21"/>
    </row>
    <row r="78" spans="4:5" ht="12">
      <c r="D78" s="21"/>
      <c r="E78" s="21"/>
    </row>
    <row r="79" spans="4:5" ht="12">
      <c r="D79" s="21"/>
      <c r="E79" s="2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 van der Steen</cp:lastModifiedBy>
  <cp:lastPrinted>2007-09-09T15:56:55Z</cp:lastPrinted>
  <dcterms:created xsi:type="dcterms:W3CDTF">2007-09-09T16:06:39Z</dcterms:created>
  <dcterms:modified xsi:type="dcterms:W3CDTF">2007-09-12T07:14:32Z</dcterms:modified>
  <cp:category/>
  <cp:version/>
  <cp:contentType/>
  <cp:contentStatus/>
  <cp:revision>38</cp:revision>
</cp:coreProperties>
</file>