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6" activeTab="3"/>
  </bookViews>
  <sheets>
    <sheet name="straalgedrag" sheetId="1" r:id="rId1"/>
    <sheet name="calibratie" sheetId="2" r:id="rId2"/>
    <sheet name="voltage_afh" sheetId="3" r:id="rId3"/>
    <sheet name="lichtstroom" sheetId="4" r:id="rId4"/>
  </sheets>
  <definedNames/>
  <calcPr fullCalcOnLoad="1"/>
</workbook>
</file>

<file path=xl/comments1.xml><?xml version="1.0" encoding="utf-8"?>
<comments xmlns="http://schemas.openxmlformats.org/spreadsheetml/2006/main">
  <authors>
    <author>MvdSteen</author>
  </authors>
  <commentList>
    <comment ref="A5" authorId="0">
      <text>
        <r>
          <rPr>
            <b/>
            <sz val="8"/>
            <rFont val="Tahoma"/>
            <family val="0"/>
          </rPr>
          <t>MvdSteen:</t>
        </r>
        <r>
          <rPr>
            <sz val="8"/>
            <rFont val="Tahoma"/>
            <family val="0"/>
          </rPr>
          <t xml:space="preserve">
Kleurspectrometer</t>
        </r>
      </text>
    </comment>
  </commentList>
</comments>
</file>

<file path=xl/comments2.xml><?xml version="1.0" encoding="utf-8"?>
<comments xmlns="http://schemas.openxmlformats.org/spreadsheetml/2006/main">
  <authors>
    <author>MvdSteen</author>
  </authors>
  <commentList>
    <comment ref="I2" authorId="0">
      <text>
        <r>
          <rPr>
            <b/>
            <sz val="8"/>
            <rFont val="Tahoma"/>
            <family val="0"/>
          </rPr>
          <t>MvdSteen:</t>
        </r>
        <r>
          <rPr>
            <sz val="8"/>
            <rFont val="Tahoma"/>
            <family val="0"/>
          </rPr>
          <t xml:space="preserve">
verwaarloos deze getallen</t>
        </r>
      </text>
    </comment>
  </commentList>
</comments>
</file>

<file path=xl/comments3.xml><?xml version="1.0" encoding="utf-8"?>
<comments xmlns="http://schemas.openxmlformats.org/spreadsheetml/2006/main">
  <authors>
    <author>MvdSteen</author>
  </authors>
  <commentList>
    <comment ref="C1" authorId="0">
      <text>
        <r>
          <rPr>
            <b/>
            <sz val="8"/>
            <rFont val="Tahoma"/>
            <family val="0"/>
          </rPr>
          <t>MvdSteen:</t>
        </r>
        <r>
          <rPr>
            <sz val="8"/>
            <rFont val="Tahoma"/>
            <family val="0"/>
          </rPr>
          <t xml:space="preserve">
met kleurspectrometer gemeten</t>
        </r>
      </text>
    </comment>
  </commentList>
</comments>
</file>

<file path=xl/comments4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<sst xmlns="http://schemas.openxmlformats.org/spreadsheetml/2006/main" count="45" uniqueCount="42">
  <si>
    <t>distance for 400 lx</t>
  </si>
  <si>
    <t>distance flat plane</t>
  </si>
  <si>
    <t>distance to center</t>
  </si>
  <si>
    <t>lux flat plane</t>
  </si>
  <si>
    <t>x-waarde</t>
  </si>
  <si>
    <t>y-waarde</t>
  </si>
  <si>
    <t>V_lamp [V]</t>
  </si>
  <si>
    <t>P [W]</t>
  </si>
  <si>
    <t>T [K]</t>
  </si>
  <si>
    <t>Eff (230=100)</t>
  </si>
  <si>
    <t>PF</t>
  </si>
  <si>
    <t>CRI</t>
  </si>
  <si>
    <t>=</t>
  </si>
  <si>
    <t>luxmeter</t>
  </si>
  <si>
    <t>kleurspectrometer</t>
  </si>
  <si>
    <t>Kleurspectrometer</t>
  </si>
  <si>
    <t>x</t>
  </si>
  <si>
    <t>Luxmeter</t>
  </si>
  <si>
    <t>+</t>
  </si>
  <si>
    <t>E_v [lx]</t>
  </si>
  <si>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</si>
  <si>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</si>
  <si>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</si>
  <si>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</si>
  <si>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</si>
  <si>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</si>
  <si>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</si>
  <si>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</si>
  <si>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</si>
  <si>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</si>
  <si>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</si>
  <si>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</si>
  <si>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</si>
  <si>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</si>
  <si>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</si>
  <si>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</si>
  <si>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I_lamp [mA]</t>
  </si>
  <si>
    <t>color purity PE [%]</t>
  </si>
  <si>
    <t>graden</t>
  </si>
  <si>
    <t>graden met 90=0</t>
  </si>
  <si>
    <t>Luxmeter [lx] op 105</t>
  </si>
  <si>
    <t>afstand [cm]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</si>
</sst>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/dd/yy\ hh:mm\ AM/PM"/>
    <numFmt numFmtId="165" formatCode="#"/>
    <numFmt numFmtId="166" formatCode="0.000"/>
  </numFmts>
  <fonts count="19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.2"/>
      <name val="Arial"/>
      <family val="5"/>
    </font>
    <font>
      <sz val="6.8"/>
      <name val="Arial"/>
      <family val="5"/>
    </font>
    <font>
      <sz val="6.3"/>
      <name val="Arial"/>
      <family val="5"/>
    </font>
    <font>
      <sz val="6.9"/>
      <name val="Arial"/>
      <family val="5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5.8"/>
      <name val="Arial"/>
      <family val="5"/>
    </font>
    <font>
      <sz val="7.3"/>
      <name val="DejaVu Sans"/>
      <family val="5"/>
    </font>
    <font>
      <sz val="8.5"/>
      <name val="Arial"/>
      <family val="5"/>
    </font>
    <font>
      <b/>
      <sz val="10"/>
      <color indexed="5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1 m</a:t>
            </a:r>
          </a:p>
        </c:rich>
      </c:tx>
      <c:layout>
        <c:manualLayout>
          <c:xMode val="factor"/>
          <c:yMode val="factor"/>
          <c:x val="0.04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7"/>
          <c:w val="0.903"/>
          <c:h val="0.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straalgedrag!$C$4:$AK$4</c:f>
              <c:numCache/>
            </c:numRef>
          </c:xVal>
          <c:yVal>
            <c:numRef>
              <c:f>straalgedrag!$C$6:$AK$6</c:f>
              <c:numCache/>
            </c:numRef>
          </c:yVal>
          <c:smooth val="1"/>
        </c:ser>
        <c:axId val="44368095"/>
        <c:axId val="63768536"/>
      </c:scatterChart>
      <c:valAx>
        <c:axId val="44368095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  <c:majorUnit val="5"/>
      </c:valAx>
      <c:valAx>
        <c:axId val="637685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400 lux op 178 cm afstand</a:t>
            </a:r>
          </a:p>
        </c:rich>
      </c:tx>
      <c:layout>
        <c:manualLayout>
          <c:xMode val="factor"/>
          <c:yMode val="factor"/>
          <c:x val="0.01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88"/>
          <c:w val="0.903"/>
          <c:h val="0.77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straalgedrag!$F$11:$AH$11</c:f>
              <c:numCache/>
            </c:numRef>
          </c:xVal>
          <c:yVal>
            <c:numRef>
              <c:f>straalgedrag!$F$12:$AH$12</c:f>
              <c:numCache/>
            </c:numRef>
          </c:yVal>
          <c:smooth val="1"/>
        </c:ser>
        <c:axId val="37045913"/>
        <c:axId val="64977762"/>
      </c:scatterChart>
      <c:valAx>
        <c:axId val="37045913"/>
        <c:scaling>
          <c:orientation val="minMax"/>
          <c:max val="60"/>
          <c:min val="-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midCat"/>
        <c:dispUnits/>
        <c:majorUnit val="15"/>
      </c:valAx>
      <c:valAx>
        <c:axId val="6497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0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en afstand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775"/>
          <c:w val="0.9025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straalgedrag!$A$15:$A$32</c:f>
              <c:numCache/>
            </c:numRef>
          </c:xVal>
          <c:yVal>
            <c:numRef>
              <c:f>straalgedrag!$B$15:$B$32</c:f>
              <c:numCache/>
            </c:numRef>
          </c:yVal>
          <c:smooth val="1"/>
        </c:ser>
        <c:axId val="47928947"/>
        <c:axId val="28707340"/>
      </c:scatterChart>
      <c:valAx>
        <c:axId val="47928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crossBetween val="midCat"/>
        <c:dispUnits/>
      </c:val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en afstand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95"/>
          <c:w val="0.903"/>
          <c:h val="0.87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straalgedrag!$A$26:$A$46</c:f>
              <c:numCache/>
            </c:numRef>
          </c:xVal>
          <c:yVal>
            <c:numRef>
              <c:f>straalgedrag!$B$26:$B$46</c:f>
              <c:numCache/>
            </c:numRef>
          </c:yVal>
          <c:smooth val="1"/>
        </c:ser>
        <c:axId val="57039469"/>
        <c:axId val="43593174"/>
      </c:scatterChart>
      <c:valAx>
        <c:axId val="57039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crossBetween val="midCat"/>
        <c:dispUnits/>
      </c:val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Kleurspectrometer afgeleid van Luxmeter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calibratie!$B$1</c:f>
              <c:strCache>
                <c:ptCount val="1"/>
                <c:pt idx="0">
                  <c:v>kleurspectrometer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calibratie!$A$2:$A$10</c:f>
              <c:numCache/>
            </c:numRef>
          </c:xVal>
          <c:yVal>
            <c:numRef>
              <c:f>calibratie!$B$2:$B$10</c:f>
              <c:numCache/>
            </c:numRef>
          </c:yVal>
          <c:smooth val="1"/>
        </c:ser>
        <c:axId val="56794247"/>
        <c:axId val="41386176"/>
      </c:scatterChart>
      <c:val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crossBetween val="midCat"/>
        <c:dispUnits/>
      </c:val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Kleurspectrometer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Vermogen en Verlichtingssterkte afh van V_lamp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25"/>
          <c:w val="0.892"/>
          <c:h val="0.70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voltage_afh!$B$1</c:f>
              <c:strCache>
                <c:ptCount val="1"/>
                <c:pt idx="0">
                  <c:v>P [W]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voltage_afh!$A$2:$A$6</c:f>
              <c:numCache/>
            </c:numRef>
          </c:xVal>
          <c:yVal>
            <c:numRef>
              <c:f>voltage_afh!$B$2:$B$6</c:f>
              <c:numCache/>
            </c:numRef>
          </c:yVal>
          <c:smooth val="1"/>
        </c:ser>
        <c:axId val="36931265"/>
        <c:axId val="63945930"/>
      </c:scatterChart>
      <c:scatterChart>
        <c:scatterStyle val="lineMarker"/>
        <c:varyColors val="0"/>
        <c:ser>
          <c:idx val="1"/>
          <c:order val="1"/>
          <c:tx>
            <c:strRef>
              <c:f>voltage_afh!$C$1</c:f>
              <c:strCache>
                <c:ptCount val="1"/>
                <c:pt idx="0">
                  <c:v>E_v [lx]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voltage_afh!$A$2:$A$6</c:f>
              <c:numCache/>
            </c:numRef>
          </c:xVal>
          <c:yVal>
            <c:numRef>
              <c:f>voltage_afh!$C$2:$C$6</c:f>
              <c:numCache/>
            </c:numRef>
          </c:yVal>
          <c:smooth val="1"/>
        </c:ser>
        <c:axId val="38642459"/>
        <c:axId val="12237812"/>
      </c:scatterChart>
      <c:valAx>
        <c:axId val="3693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V_lamp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crossBetween val="midCat"/>
        <c:dispUnits/>
      </c:valAx>
      <c:valAx>
        <c:axId val="6394593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P_lamp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crossBetween val="midCat"/>
        <c:dispUnits/>
        <c:majorUnit val="2"/>
      </c:valAx>
      <c:valAx>
        <c:axId val="38642459"/>
        <c:scaling>
          <c:orientation val="minMax"/>
        </c:scaling>
        <c:axPos val="b"/>
        <c:delete val="1"/>
        <c:majorTickMark val="in"/>
        <c:minorTickMark val="none"/>
        <c:tickLblPos val="nextTo"/>
        <c:crossAx val="12237812"/>
        <c:crosses val="max"/>
        <c:crossBetween val="midCat"/>
        <c:dispUnits/>
      </c:valAx>
      <c:valAx>
        <c:axId val="12237812"/>
        <c:scaling>
          <c:orientation val="minMax"/>
          <c:max val="15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42459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5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Vermogen en Verlichtingssterkte afh van V_lamp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725"/>
          <c:w val="0.89225"/>
          <c:h val="0.7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voltage_afh!$D$1</c:f>
              <c:strCache>
                <c:ptCount val="1"/>
                <c:pt idx="0">
                  <c:v>T [K]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voltage_afh!$A$2:$A$6</c:f>
              <c:numCache/>
            </c:numRef>
          </c:xVal>
          <c:yVal>
            <c:numRef>
              <c:f>voltage_afh!$D$2:$D$6</c:f>
              <c:numCache/>
            </c:numRef>
          </c:yVal>
          <c:smooth val="1"/>
        </c:ser>
        <c:axId val="43031445"/>
        <c:axId val="51738686"/>
      </c:scatterChart>
      <c:scatterChart>
        <c:scatterStyle val="lineMarker"/>
        <c:varyColors val="0"/>
        <c:ser>
          <c:idx val="1"/>
          <c:order val="1"/>
          <c:tx>
            <c:strRef>
              <c:f>voltage_afh!$E$1</c:f>
              <c:strCache>
                <c:ptCount val="1"/>
                <c:pt idx="0">
                  <c:v>Eff (230=100)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voltage_afh!$A$2:$A$6</c:f>
              <c:numCache/>
            </c:numRef>
          </c:xVal>
          <c:yVal>
            <c:numRef>
              <c:f>voltage_afh!$E$2:$E$6</c:f>
              <c:numCache/>
            </c:numRef>
          </c:yVal>
          <c:smooth val="1"/>
        </c:ser>
        <c:axId val="62994991"/>
        <c:axId val="30084008"/>
      </c:scatterChart>
      <c:val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V_lamp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 val="autoZero"/>
        <c:crossBetween val="midCat"/>
        <c:dispUnits/>
      </c:valAx>
      <c:valAx>
        <c:axId val="51738686"/>
        <c:scaling>
          <c:orientation val="minMax"/>
          <c:max val="30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T_lamp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crossBetween val="midCat"/>
        <c:dispUnits/>
        <c:majorUnit val="50"/>
      </c:valAx>
      <c:valAx>
        <c:axId val="62994991"/>
        <c:scaling>
          <c:orientation val="minMax"/>
        </c:scaling>
        <c:axPos val="b"/>
        <c:delete val="1"/>
        <c:majorTickMark val="in"/>
        <c:minorTickMark val="none"/>
        <c:tickLblPos val="nextTo"/>
        <c:crossAx val="30084008"/>
        <c:crosses val="max"/>
        <c:crossBetween val="midCat"/>
        <c:dispUnits/>
      </c:valAx>
      <c:valAx>
        <c:axId val="30084008"/>
        <c:scaling>
          <c:orientation val="minMax"/>
          <c:max val="104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 (230=100)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94991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2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lichtstroom!$L$25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lichtstroom!$Q$25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320617"/>
        <c:axId val="20885554"/>
      </c:scatterChart>
      <c:valAx>
        <c:axId val="2320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crossBetween val="midCat"/>
        <c:dispUnits/>
      </c:valAx>
      <c:valAx>
        <c:axId val="20885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14</xdr:row>
      <xdr:rowOff>142875</xdr:rowOff>
    </xdr:from>
    <xdr:to>
      <xdr:col>13</xdr:col>
      <xdr:colOff>47625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828800" y="2276475"/>
        <a:ext cx="204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14</xdr:row>
      <xdr:rowOff>133350</xdr:rowOff>
    </xdr:from>
    <xdr:to>
      <xdr:col>24</xdr:col>
      <xdr:colOff>123825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210050" y="2266950"/>
        <a:ext cx="2047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180975</xdr:colOff>
      <xdr:row>14</xdr:row>
      <xdr:rowOff>123825</xdr:rowOff>
    </xdr:from>
    <xdr:to>
      <xdr:col>35</xdr:col>
      <xdr:colOff>123825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6524625" y="2257425"/>
        <a:ext cx="20383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123825</xdr:colOff>
      <xdr:row>15</xdr:row>
      <xdr:rowOff>0</xdr:rowOff>
    </xdr:from>
    <xdr:to>
      <xdr:col>44</xdr:col>
      <xdr:colOff>114300</xdr:colOff>
      <xdr:row>31</xdr:row>
      <xdr:rowOff>47625</xdr:rowOff>
    </xdr:to>
    <xdr:graphicFrame>
      <xdr:nvGraphicFramePr>
        <xdr:cNvPr id="4" name="Chart 4"/>
        <xdr:cNvGraphicFramePr/>
      </xdr:nvGraphicFramePr>
      <xdr:xfrm>
        <a:off x="8562975" y="2295525"/>
        <a:ext cx="20478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114300</xdr:rowOff>
    </xdr:from>
    <xdr:to>
      <xdr:col>7</xdr:col>
      <xdr:colOff>495300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219075" y="17335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66675</xdr:rowOff>
    </xdr:from>
    <xdr:to>
      <xdr:col>8</xdr:col>
      <xdr:colOff>333375</xdr:colOff>
      <xdr:row>24</xdr:row>
      <xdr:rowOff>133350</xdr:rowOff>
    </xdr:to>
    <xdr:graphicFrame>
      <xdr:nvGraphicFramePr>
        <xdr:cNvPr id="1" name="Chart 4"/>
        <xdr:cNvGraphicFramePr/>
      </xdr:nvGraphicFramePr>
      <xdr:xfrm>
        <a:off x="200025" y="12001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25</xdr:row>
      <xdr:rowOff>57150</xdr:rowOff>
    </xdr:from>
    <xdr:to>
      <xdr:col>8</xdr:col>
      <xdr:colOff>342900</xdr:colOff>
      <xdr:row>42</xdr:row>
      <xdr:rowOff>133350</xdr:rowOff>
    </xdr:to>
    <xdr:graphicFrame>
      <xdr:nvGraphicFramePr>
        <xdr:cNvPr id="2" name="Chart 5"/>
        <xdr:cNvGraphicFramePr/>
      </xdr:nvGraphicFramePr>
      <xdr:xfrm>
        <a:off x="200025" y="4105275"/>
        <a:ext cx="46767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934575" y="3857625"/>
        <a:ext cx="40195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1">
      <selection activeCell="E7" sqref="E7"/>
    </sheetView>
  </sheetViews>
  <sheetFormatPr defaultColWidth="9.140625" defaultRowHeight="12.75"/>
  <cols>
    <col min="1" max="1" width="16.421875" style="0" customWidth="1"/>
    <col min="2" max="2" width="6.421875" style="1" customWidth="1"/>
    <col min="3" max="38" width="3.140625" style="1" customWidth="1"/>
    <col min="39" max="16384" width="3.57421875" style="0" customWidth="1"/>
  </cols>
  <sheetData>
    <row r="1" ht="12.75">
      <c r="A1" s="2">
        <v>39334.666666666664</v>
      </c>
    </row>
    <row r="2" spans="1:38" ht="12.75">
      <c r="A2" s="11" t="s">
        <v>40</v>
      </c>
      <c r="B2" s="3">
        <v>0</v>
      </c>
      <c r="C2" s="3">
        <v>1</v>
      </c>
      <c r="D2" s="3">
        <v>2</v>
      </c>
      <c r="E2" s="3">
        <v>2</v>
      </c>
      <c r="F2" s="3">
        <v>3</v>
      </c>
      <c r="G2" s="3">
        <v>3</v>
      </c>
      <c r="H2" s="3">
        <v>4</v>
      </c>
      <c r="I2" s="3">
        <v>4</v>
      </c>
      <c r="J2" s="3">
        <v>5</v>
      </c>
      <c r="K2" s="3">
        <v>7</v>
      </c>
      <c r="L2" s="3">
        <v>9</v>
      </c>
      <c r="M2" s="3">
        <v>16</v>
      </c>
      <c r="N2" s="3">
        <v>21</v>
      </c>
      <c r="O2" s="3">
        <v>32</v>
      </c>
      <c r="P2" s="3">
        <v>58</v>
      </c>
      <c r="Q2" s="3">
        <v>94</v>
      </c>
      <c r="R2" s="3">
        <v>187</v>
      </c>
      <c r="S2" s="3">
        <v>705</v>
      </c>
      <c r="T2" s="3">
        <v>919</v>
      </c>
      <c r="U2" s="3">
        <v>366</v>
      </c>
      <c r="V2" s="3">
        <v>133</v>
      </c>
      <c r="W2" s="3">
        <v>77</v>
      </c>
      <c r="X2" s="3">
        <v>43</v>
      </c>
      <c r="Y2" s="3">
        <v>27</v>
      </c>
      <c r="Z2" s="3">
        <v>17</v>
      </c>
      <c r="AA2" s="3">
        <v>11</v>
      </c>
      <c r="AB2" s="3">
        <v>8</v>
      </c>
      <c r="AC2" s="3">
        <v>7</v>
      </c>
      <c r="AD2" s="3">
        <v>5</v>
      </c>
      <c r="AE2" s="3">
        <v>5</v>
      </c>
      <c r="AF2" s="3">
        <v>4</v>
      </c>
      <c r="AG2" s="3">
        <v>4</v>
      </c>
      <c r="AH2" s="3">
        <v>3</v>
      </c>
      <c r="AI2" s="3">
        <v>3</v>
      </c>
      <c r="AJ2" s="3">
        <v>2</v>
      </c>
      <c r="AK2" s="3">
        <v>2</v>
      </c>
      <c r="AL2" s="3">
        <v>1</v>
      </c>
    </row>
    <row r="3" spans="1:38" ht="12.75">
      <c r="A3" s="1" t="s">
        <v>38</v>
      </c>
      <c r="B3" s="3">
        <v>0</v>
      </c>
      <c r="C3" s="3">
        <v>5</v>
      </c>
      <c r="D3" s="3">
        <v>10</v>
      </c>
      <c r="E3" s="3">
        <v>15</v>
      </c>
      <c r="F3" s="3">
        <v>20</v>
      </c>
      <c r="G3" s="3">
        <v>25</v>
      </c>
      <c r="H3" s="3">
        <v>30</v>
      </c>
      <c r="I3" s="3">
        <v>35</v>
      </c>
      <c r="J3" s="3">
        <v>40</v>
      </c>
      <c r="K3" s="3">
        <v>45</v>
      </c>
      <c r="L3" s="3">
        <v>50</v>
      </c>
      <c r="M3" s="3">
        <v>55</v>
      </c>
      <c r="N3" s="3">
        <v>60</v>
      </c>
      <c r="O3" s="3">
        <v>65</v>
      </c>
      <c r="P3" s="3">
        <v>70</v>
      </c>
      <c r="Q3" s="3">
        <v>75</v>
      </c>
      <c r="R3" s="3">
        <v>80</v>
      </c>
      <c r="S3" s="3">
        <v>85</v>
      </c>
      <c r="T3" s="3">
        <v>90</v>
      </c>
      <c r="U3" s="3">
        <v>95</v>
      </c>
      <c r="V3" s="3">
        <v>100</v>
      </c>
      <c r="W3" s="3">
        <v>105</v>
      </c>
      <c r="X3" s="3">
        <v>110</v>
      </c>
      <c r="Y3" s="3">
        <v>115</v>
      </c>
      <c r="Z3" s="3">
        <v>120</v>
      </c>
      <c r="AA3" s="3">
        <v>125</v>
      </c>
      <c r="AB3" s="3">
        <v>130</v>
      </c>
      <c r="AC3" s="3">
        <v>135</v>
      </c>
      <c r="AD3" s="3">
        <v>140</v>
      </c>
      <c r="AE3" s="3">
        <v>145</v>
      </c>
      <c r="AF3" s="3">
        <v>150</v>
      </c>
      <c r="AG3" s="3">
        <v>155</v>
      </c>
      <c r="AH3" s="3">
        <v>160</v>
      </c>
      <c r="AI3" s="3">
        <v>165</v>
      </c>
      <c r="AJ3" s="3">
        <v>170</v>
      </c>
      <c r="AK3" s="3">
        <v>175</v>
      </c>
      <c r="AL3" s="3">
        <v>180</v>
      </c>
    </row>
    <row r="4" spans="1:38" ht="12.75">
      <c r="A4" s="1" t="s">
        <v>39</v>
      </c>
      <c r="B4" s="3">
        <f aca="true" t="shared" si="0" ref="B4:AL4">B3-90</f>
        <v>-90</v>
      </c>
      <c r="C4" s="3">
        <f t="shared" si="0"/>
        <v>-85</v>
      </c>
      <c r="D4" s="3">
        <f t="shared" si="0"/>
        <v>-80</v>
      </c>
      <c r="E4" s="3">
        <f t="shared" si="0"/>
        <v>-75</v>
      </c>
      <c r="F4" s="3">
        <f t="shared" si="0"/>
        <v>-70</v>
      </c>
      <c r="G4" s="3">
        <f t="shared" si="0"/>
        <v>-65</v>
      </c>
      <c r="H4" s="3">
        <f t="shared" si="0"/>
        <v>-60</v>
      </c>
      <c r="I4" s="3">
        <f t="shared" si="0"/>
        <v>-55</v>
      </c>
      <c r="J4" s="3">
        <f t="shared" si="0"/>
        <v>-50</v>
      </c>
      <c r="K4" s="3">
        <f t="shared" si="0"/>
        <v>-45</v>
      </c>
      <c r="L4" s="3">
        <f t="shared" si="0"/>
        <v>-40</v>
      </c>
      <c r="M4" s="3">
        <f t="shared" si="0"/>
        <v>-35</v>
      </c>
      <c r="N4" s="3">
        <f t="shared" si="0"/>
        <v>-30</v>
      </c>
      <c r="O4" s="3">
        <f t="shared" si="0"/>
        <v>-25</v>
      </c>
      <c r="P4" s="3">
        <f t="shared" si="0"/>
        <v>-20</v>
      </c>
      <c r="Q4" s="3">
        <f t="shared" si="0"/>
        <v>-15</v>
      </c>
      <c r="R4" s="3">
        <f t="shared" si="0"/>
        <v>-10</v>
      </c>
      <c r="S4" s="3">
        <f t="shared" si="0"/>
        <v>-5</v>
      </c>
      <c r="T4" s="3">
        <f t="shared" si="0"/>
        <v>0</v>
      </c>
      <c r="U4" s="3">
        <f t="shared" si="0"/>
        <v>5</v>
      </c>
      <c r="V4" s="3">
        <f t="shared" si="0"/>
        <v>10</v>
      </c>
      <c r="W4" s="3">
        <f t="shared" si="0"/>
        <v>15</v>
      </c>
      <c r="X4" s="3">
        <f t="shared" si="0"/>
        <v>20</v>
      </c>
      <c r="Y4" s="3">
        <f t="shared" si="0"/>
        <v>25</v>
      </c>
      <c r="Z4" s="3">
        <f t="shared" si="0"/>
        <v>30</v>
      </c>
      <c r="AA4" s="3">
        <f t="shared" si="0"/>
        <v>35</v>
      </c>
      <c r="AB4" s="3">
        <f t="shared" si="0"/>
        <v>40</v>
      </c>
      <c r="AC4" s="3">
        <f t="shared" si="0"/>
        <v>45</v>
      </c>
      <c r="AD4" s="3">
        <f t="shared" si="0"/>
        <v>50</v>
      </c>
      <c r="AE4" s="3">
        <f t="shared" si="0"/>
        <v>55</v>
      </c>
      <c r="AF4" s="3">
        <f t="shared" si="0"/>
        <v>60</v>
      </c>
      <c r="AG4" s="3">
        <f t="shared" si="0"/>
        <v>65</v>
      </c>
      <c r="AH4" s="3">
        <f t="shared" si="0"/>
        <v>70</v>
      </c>
      <c r="AI4" s="3">
        <f t="shared" si="0"/>
        <v>75</v>
      </c>
      <c r="AJ4" s="3">
        <f t="shared" si="0"/>
        <v>80</v>
      </c>
      <c r="AK4" s="3">
        <f t="shared" si="0"/>
        <v>85</v>
      </c>
      <c r="AL4" s="3">
        <f t="shared" si="0"/>
        <v>90</v>
      </c>
    </row>
    <row r="5" spans="1:38" s="4" customFormat="1" ht="11.25">
      <c r="A5" s="12">
        <v>105</v>
      </c>
      <c r="B5" s="4">
        <f>calibratie!$F$2*straalgedrag!B2</f>
        <v>0</v>
      </c>
      <c r="C5" s="4">
        <f>calibratie!$F$2*straalgedrag!C2</f>
        <v>1.24</v>
      </c>
      <c r="D5" s="4">
        <f>calibratie!$F$2*straalgedrag!D2</f>
        <v>2.48</v>
      </c>
      <c r="E5" s="4">
        <f>calibratie!$F$2*straalgedrag!E2</f>
        <v>2.48</v>
      </c>
      <c r="F5" s="4">
        <f>calibratie!$F$2*straalgedrag!F2</f>
        <v>3.7199999999999998</v>
      </c>
      <c r="G5" s="4">
        <f>calibratie!$F$2*straalgedrag!G2</f>
        <v>3.7199999999999998</v>
      </c>
      <c r="H5" s="4">
        <f>calibratie!$F$2*straalgedrag!H2</f>
        <v>4.96</v>
      </c>
      <c r="I5" s="4">
        <f>calibratie!$F$2*straalgedrag!I2</f>
        <v>4.96</v>
      </c>
      <c r="J5" s="4">
        <f>calibratie!$F$2*straalgedrag!J2</f>
        <v>6.2</v>
      </c>
      <c r="K5" s="4">
        <f>calibratie!$F$2*straalgedrag!K2</f>
        <v>8.68</v>
      </c>
      <c r="L5" s="4">
        <f>calibratie!$F$2*straalgedrag!L2</f>
        <v>11.16</v>
      </c>
      <c r="M5" s="4">
        <f>calibratie!$F$2*straalgedrag!M2</f>
        <v>19.84</v>
      </c>
      <c r="N5" s="4">
        <f>calibratie!$F$2*straalgedrag!N2</f>
        <v>26.04</v>
      </c>
      <c r="O5" s="4">
        <f>calibratie!$F$2*straalgedrag!O2</f>
        <v>39.68</v>
      </c>
      <c r="P5" s="4">
        <f>calibratie!$F$2*straalgedrag!P2</f>
        <v>71.92</v>
      </c>
      <c r="Q5" s="4">
        <f>calibratie!$F$2*straalgedrag!Q2</f>
        <v>116.56</v>
      </c>
      <c r="R5" s="4">
        <f>calibratie!$F$2*straalgedrag!R2</f>
        <v>231.88</v>
      </c>
      <c r="S5" s="4">
        <f>calibratie!$F$2*straalgedrag!S2</f>
        <v>874.2</v>
      </c>
      <c r="T5" s="4">
        <f>calibratie!$F$2*straalgedrag!T2</f>
        <v>1139.56</v>
      </c>
      <c r="U5" s="4">
        <f>calibratie!$F$2*straalgedrag!U2</f>
        <v>453.84</v>
      </c>
      <c r="V5" s="4">
        <f>calibratie!$F$2*straalgedrag!V2</f>
        <v>164.92</v>
      </c>
      <c r="W5" s="4">
        <f>calibratie!$F$2*straalgedrag!W2</f>
        <v>95.48</v>
      </c>
      <c r="X5" s="4">
        <f>calibratie!$F$2*straalgedrag!X2</f>
        <v>53.32</v>
      </c>
      <c r="Y5" s="4">
        <f>calibratie!$F$2*straalgedrag!Y2</f>
        <v>33.48</v>
      </c>
      <c r="Z5" s="4">
        <f>calibratie!$F$2*straalgedrag!Z2</f>
        <v>21.08</v>
      </c>
      <c r="AA5" s="4">
        <f>calibratie!$F$2*straalgedrag!AA2</f>
        <v>13.64</v>
      </c>
      <c r="AB5" s="4">
        <f>calibratie!$F$2*straalgedrag!AB2</f>
        <v>9.92</v>
      </c>
      <c r="AC5" s="4">
        <f>calibratie!$F$2*straalgedrag!AC2</f>
        <v>8.68</v>
      </c>
      <c r="AD5" s="4">
        <f>calibratie!$F$2*straalgedrag!AD2</f>
        <v>6.2</v>
      </c>
      <c r="AE5" s="4">
        <f>calibratie!$F$2*straalgedrag!AE2</f>
        <v>6.2</v>
      </c>
      <c r="AF5" s="4">
        <f>calibratie!$F$2*straalgedrag!AF2</f>
        <v>4.96</v>
      </c>
      <c r="AG5" s="4">
        <f>calibratie!$F$2*straalgedrag!AG2</f>
        <v>4.96</v>
      </c>
      <c r="AH5" s="4">
        <f>calibratie!$F$2*straalgedrag!AH2</f>
        <v>3.7199999999999998</v>
      </c>
      <c r="AI5" s="4">
        <f>calibratie!$F$2*straalgedrag!AI2</f>
        <v>3.7199999999999998</v>
      </c>
      <c r="AJ5" s="4">
        <f>calibratie!$F$2*straalgedrag!AJ2</f>
        <v>2.48</v>
      </c>
      <c r="AK5" s="4">
        <f>calibratie!$F$2*straalgedrag!AK2</f>
        <v>2.48</v>
      </c>
      <c r="AL5" s="4">
        <f>calibratie!$F$2*straalgedrag!AL2</f>
        <v>1.24</v>
      </c>
    </row>
    <row r="6" spans="1:38" s="4" customFormat="1" ht="11.25">
      <c r="A6" s="12">
        <v>100</v>
      </c>
      <c r="B6" s="4">
        <f aca="true" t="shared" si="1" ref="B6:AL6">B5*$A$5*$A$5/$A$6/$A$6</f>
        <v>0</v>
      </c>
      <c r="C6" s="4">
        <f t="shared" si="1"/>
        <v>1.3670999999999998</v>
      </c>
      <c r="D6" s="4">
        <f t="shared" si="1"/>
        <v>2.7341999999999995</v>
      </c>
      <c r="E6" s="4">
        <f t="shared" si="1"/>
        <v>2.7341999999999995</v>
      </c>
      <c r="F6" s="4">
        <f t="shared" si="1"/>
        <v>4.1013</v>
      </c>
      <c r="G6" s="4">
        <f t="shared" si="1"/>
        <v>4.1013</v>
      </c>
      <c r="H6" s="4">
        <f t="shared" si="1"/>
        <v>5.468399999999999</v>
      </c>
      <c r="I6" s="4">
        <f t="shared" si="1"/>
        <v>5.468399999999999</v>
      </c>
      <c r="J6" s="4">
        <f t="shared" si="1"/>
        <v>6.8355</v>
      </c>
      <c r="K6" s="4">
        <f t="shared" si="1"/>
        <v>9.569700000000001</v>
      </c>
      <c r="L6" s="4">
        <f t="shared" si="1"/>
        <v>12.3039</v>
      </c>
      <c r="M6" s="4">
        <f t="shared" si="1"/>
        <v>21.873599999999996</v>
      </c>
      <c r="N6" s="4">
        <f t="shared" si="1"/>
        <v>28.7091</v>
      </c>
      <c r="O6" s="4">
        <f t="shared" si="1"/>
        <v>43.74719999999999</v>
      </c>
      <c r="P6" s="4">
        <f t="shared" si="1"/>
        <v>79.29180000000001</v>
      </c>
      <c r="Q6" s="4">
        <f t="shared" si="1"/>
        <v>128.5074</v>
      </c>
      <c r="R6" s="4">
        <f t="shared" si="1"/>
        <v>255.64770000000001</v>
      </c>
      <c r="S6" s="4">
        <f t="shared" si="1"/>
        <v>963.8055</v>
      </c>
      <c r="T6" s="4">
        <f t="shared" si="1"/>
        <v>1256.3648999999998</v>
      </c>
      <c r="U6" s="4">
        <f t="shared" si="1"/>
        <v>500.3586</v>
      </c>
      <c r="V6" s="4">
        <f t="shared" si="1"/>
        <v>181.82429999999997</v>
      </c>
      <c r="W6" s="4">
        <f t="shared" si="1"/>
        <v>105.2667</v>
      </c>
      <c r="X6" s="4">
        <f t="shared" si="1"/>
        <v>58.7853</v>
      </c>
      <c r="Y6" s="4">
        <f t="shared" si="1"/>
        <v>36.911699999999996</v>
      </c>
      <c r="Z6" s="4">
        <f t="shared" si="1"/>
        <v>23.240699999999997</v>
      </c>
      <c r="AA6" s="4">
        <f t="shared" si="1"/>
        <v>15.0381</v>
      </c>
      <c r="AB6" s="4">
        <f t="shared" si="1"/>
        <v>10.936799999999998</v>
      </c>
      <c r="AC6" s="4">
        <f t="shared" si="1"/>
        <v>9.569700000000001</v>
      </c>
      <c r="AD6" s="4">
        <f t="shared" si="1"/>
        <v>6.8355</v>
      </c>
      <c r="AE6" s="4">
        <f t="shared" si="1"/>
        <v>6.8355</v>
      </c>
      <c r="AF6" s="4">
        <f t="shared" si="1"/>
        <v>5.468399999999999</v>
      </c>
      <c r="AG6" s="4">
        <f t="shared" si="1"/>
        <v>5.468399999999999</v>
      </c>
      <c r="AH6" s="4">
        <f t="shared" si="1"/>
        <v>4.1013</v>
      </c>
      <c r="AI6" s="4">
        <f t="shared" si="1"/>
        <v>4.1013</v>
      </c>
      <c r="AJ6" s="4">
        <f t="shared" si="1"/>
        <v>2.7341999999999995</v>
      </c>
      <c r="AK6" s="4">
        <f t="shared" si="1"/>
        <v>2.7341999999999995</v>
      </c>
      <c r="AL6" s="4">
        <f t="shared" si="1"/>
        <v>1.3670999999999998</v>
      </c>
    </row>
    <row r="7" spans="1:38" ht="12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>
        <f>T6</f>
        <v>1256.3648999999998</v>
      </c>
      <c r="U7" s="4">
        <f>0.5*(U6+S6)</f>
        <v>732.08205</v>
      </c>
      <c r="V7" s="4">
        <f>0.5*(V6+R6)</f>
        <v>218.736</v>
      </c>
      <c r="W7" s="4">
        <f>0.5*(W6+Q6)</f>
        <v>116.88704999999999</v>
      </c>
      <c r="X7" s="4">
        <f>0.5*(X6+P6)</f>
        <v>69.03855</v>
      </c>
      <c r="Y7" s="4">
        <f>0.5*(Y6+O6)</f>
        <v>40.329449999999994</v>
      </c>
      <c r="Z7" s="4">
        <f>0.5*(Z6+N6)</f>
        <v>25.974899999999998</v>
      </c>
      <c r="AA7" s="4">
        <f>0.5*(AA6+M6)</f>
        <v>18.455849999999998</v>
      </c>
      <c r="AB7" s="4">
        <f>0.5*(AB6+L6)</f>
        <v>11.620349999999998</v>
      </c>
      <c r="AC7" s="4">
        <f>0.5*(AC6+K6)</f>
        <v>9.569700000000001</v>
      </c>
      <c r="AD7" s="4">
        <f>0.5*(AD6+J6)</f>
        <v>6.8355</v>
      </c>
      <c r="AE7" s="4">
        <f>0.5*(AE6+I6)</f>
        <v>6.151949999999999</v>
      </c>
      <c r="AF7" s="4">
        <f>0.5*(AF6+H6)</f>
        <v>5.468399999999999</v>
      </c>
      <c r="AG7" s="4">
        <f>0.5*(AG6+G6)</f>
        <v>4.78485</v>
      </c>
      <c r="AH7" s="4">
        <f>0.5*(AH6+F6)</f>
        <v>4.1013</v>
      </c>
      <c r="AI7" s="4">
        <f>0.5*(AI6+E6)</f>
        <v>3.41775</v>
      </c>
      <c r="AJ7" s="4">
        <f>0.5*(AJ6+D6)</f>
        <v>2.7341999999999995</v>
      </c>
      <c r="AK7" s="4">
        <f>0.5*(AK6+C6)</f>
        <v>2.0506499999999996</v>
      </c>
      <c r="AL7" s="4">
        <f>0.5*(AL6+B6)</f>
        <v>0.6835499999999999</v>
      </c>
    </row>
    <row r="8" spans="1:20" s="3" customFormat="1" ht="11.25">
      <c r="A8" s="1" t="s">
        <v>0</v>
      </c>
      <c r="T8" s="5">
        <f>SQRT(T6/400*A6*A6)</f>
        <v>177.22619022029446</v>
      </c>
    </row>
    <row r="9" spans="1:38" s="3" customFormat="1" ht="11.25">
      <c r="A9" s="1">
        <f>T8</f>
        <v>177.22619022029446</v>
      </c>
      <c r="B9" s="5">
        <f aca="true" t="shared" si="2" ref="B9:AL9">B6*$A$6*$A$6/$A$9/$A$9</f>
        <v>0</v>
      </c>
      <c r="C9" s="5">
        <f t="shared" si="2"/>
        <v>0.4352557127312296</v>
      </c>
      <c r="D9" s="5">
        <f t="shared" si="2"/>
        <v>0.8705114254624592</v>
      </c>
      <c r="E9" s="5">
        <f t="shared" si="2"/>
        <v>0.8705114254624592</v>
      </c>
      <c r="F9" s="5">
        <f t="shared" si="2"/>
        <v>1.305767138193689</v>
      </c>
      <c r="G9" s="5">
        <f t="shared" si="2"/>
        <v>1.305767138193689</v>
      </c>
      <c r="H9" s="5">
        <f t="shared" si="2"/>
        <v>1.7410228509249184</v>
      </c>
      <c r="I9" s="5">
        <f t="shared" si="2"/>
        <v>1.7410228509249184</v>
      </c>
      <c r="J9" s="5">
        <f t="shared" si="2"/>
        <v>2.1762785636561484</v>
      </c>
      <c r="K9" s="5">
        <f t="shared" si="2"/>
        <v>3.0467899891186083</v>
      </c>
      <c r="L9" s="5">
        <f t="shared" si="2"/>
        <v>3.9173014145810674</v>
      </c>
      <c r="M9" s="5">
        <f t="shared" si="2"/>
        <v>6.9640914036996735</v>
      </c>
      <c r="N9" s="5">
        <f t="shared" si="2"/>
        <v>9.140369967355822</v>
      </c>
      <c r="O9" s="5">
        <f t="shared" si="2"/>
        <v>13.928182807399347</v>
      </c>
      <c r="P9" s="5">
        <f t="shared" si="2"/>
        <v>25.244831338411323</v>
      </c>
      <c r="Q9" s="5">
        <f t="shared" si="2"/>
        <v>40.91403699673559</v>
      </c>
      <c r="R9" s="5">
        <f t="shared" si="2"/>
        <v>81.39281828073995</v>
      </c>
      <c r="S9" s="5">
        <f t="shared" si="2"/>
        <v>306.8552774755169</v>
      </c>
      <c r="T9" s="5">
        <f t="shared" si="2"/>
        <v>400</v>
      </c>
      <c r="U9" s="5">
        <f t="shared" si="2"/>
        <v>159.30359085963008</v>
      </c>
      <c r="V9" s="5">
        <f t="shared" si="2"/>
        <v>57.88900979325354</v>
      </c>
      <c r="W9" s="5">
        <f t="shared" si="2"/>
        <v>33.51468988030469</v>
      </c>
      <c r="X9" s="5">
        <f t="shared" si="2"/>
        <v>18.715995647442877</v>
      </c>
      <c r="Y9" s="5">
        <f t="shared" si="2"/>
        <v>11.7519042437432</v>
      </c>
      <c r="Z9" s="5">
        <f t="shared" si="2"/>
        <v>7.399347116430903</v>
      </c>
      <c r="AA9" s="5">
        <f t="shared" si="2"/>
        <v>4.787812840043527</v>
      </c>
      <c r="AB9" s="5">
        <f t="shared" si="2"/>
        <v>3.4820457018498367</v>
      </c>
      <c r="AC9" s="5">
        <f t="shared" si="2"/>
        <v>3.0467899891186083</v>
      </c>
      <c r="AD9" s="5">
        <f t="shared" si="2"/>
        <v>2.1762785636561484</v>
      </c>
      <c r="AE9" s="5">
        <f t="shared" si="2"/>
        <v>2.1762785636561484</v>
      </c>
      <c r="AF9" s="5">
        <f t="shared" si="2"/>
        <v>1.7410228509249184</v>
      </c>
      <c r="AG9" s="5">
        <f t="shared" si="2"/>
        <v>1.7410228509249184</v>
      </c>
      <c r="AH9" s="5">
        <f t="shared" si="2"/>
        <v>1.305767138193689</v>
      </c>
      <c r="AI9" s="5">
        <f t="shared" si="2"/>
        <v>1.305767138193689</v>
      </c>
      <c r="AJ9" s="5">
        <f t="shared" si="2"/>
        <v>0.8705114254624592</v>
      </c>
      <c r="AK9" s="5">
        <f t="shared" si="2"/>
        <v>0.8705114254624592</v>
      </c>
      <c r="AL9" s="5">
        <f t="shared" si="2"/>
        <v>0.4352557127312296</v>
      </c>
    </row>
    <row r="10" spans="1:38" s="3" customFormat="1" ht="11.25">
      <c r="A10" s="1" t="s">
        <v>1</v>
      </c>
      <c r="B10" s="5"/>
      <c r="C10" s="5">
        <f aca="true" t="shared" si="3" ref="C10:AK10">$T$8/(COS(2*PI()/360*C4))</f>
        <v>2033.4424862101987</v>
      </c>
      <c r="D10" s="5">
        <f t="shared" si="3"/>
        <v>1020.6049530806303</v>
      </c>
      <c r="E10" s="5">
        <f t="shared" si="3"/>
        <v>684.7494169144061</v>
      </c>
      <c r="F10" s="5">
        <f t="shared" si="3"/>
        <v>518.1747147902371</v>
      </c>
      <c r="G10" s="5">
        <f t="shared" si="3"/>
        <v>419.3528918753466</v>
      </c>
      <c r="H10" s="5">
        <f t="shared" si="3"/>
        <v>354.45238044058885</v>
      </c>
      <c r="I10" s="5">
        <f t="shared" si="3"/>
        <v>308.9844334397075</v>
      </c>
      <c r="J10" s="5">
        <f t="shared" si="3"/>
        <v>275.71500686940783</v>
      </c>
      <c r="K10" s="5">
        <f t="shared" si="3"/>
        <v>250.63568181725438</v>
      </c>
      <c r="L10" s="5">
        <f t="shared" si="3"/>
        <v>231.35236057416137</v>
      </c>
      <c r="M10" s="5">
        <f t="shared" si="3"/>
        <v>216.35322948393954</v>
      </c>
      <c r="N10" s="5">
        <f t="shared" si="3"/>
        <v>204.64317726227765</v>
      </c>
      <c r="O10" s="5">
        <f t="shared" si="3"/>
        <v>195.54746495091922</v>
      </c>
      <c r="P10" s="5">
        <f t="shared" si="3"/>
        <v>188.60017233302523</v>
      </c>
      <c r="Q10" s="5">
        <f t="shared" si="3"/>
        <v>183.47805327989727</v>
      </c>
      <c r="R10" s="5">
        <f t="shared" si="3"/>
        <v>179.96018987281215</v>
      </c>
      <c r="S10" s="5">
        <f t="shared" si="3"/>
        <v>177.90316547536236</v>
      </c>
      <c r="T10" s="5">
        <f t="shared" si="3"/>
        <v>177.22619022029446</v>
      </c>
      <c r="U10" s="5">
        <f t="shared" si="3"/>
        <v>177.90316547536236</v>
      </c>
      <c r="V10" s="5">
        <f t="shared" si="3"/>
        <v>179.96018987281215</v>
      </c>
      <c r="W10" s="5">
        <f t="shared" si="3"/>
        <v>183.47805327989727</v>
      </c>
      <c r="X10" s="5">
        <f t="shared" si="3"/>
        <v>188.60017233302523</v>
      </c>
      <c r="Y10" s="5">
        <f t="shared" si="3"/>
        <v>195.54746495091922</v>
      </c>
      <c r="Z10" s="5">
        <f t="shared" si="3"/>
        <v>204.64317726227765</v>
      </c>
      <c r="AA10" s="5">
        <f t="shared" si="3"/>
        <v>216.35322948393954</v>
      </c>
      <c r="AB10" s="5">
        <f t="shared" si="3"/>
        <v>231.35236057416137</v>
      </c>
      <c r="AC10" s="5">
        <f t="shared" si="3"/>
        <v>250.63568181725438</v>
      </c>
      <c r="AD10" s="5">
        <f t="shared" si="3"/>
        <v>275.71500686940783</v>
      </c>
      <c r="AE10" s="5">
        <f t="shared" si="3"/>
        <v>308.9844334397075</v>
      </c>
      <c r="AF10" s="5">
        <f t="shared" si="3"/>
        <v>354.45238044058885</v>
      </c>
      <c r="AG10" s="5">
        <f t="shared" si="3"/>
        <v>419.3528918753466</v>
      </c>
      <c r="AH10" s="5">
        <f t="shared" si="3"/>
        <v>518.1747147902371</v>
      </c>
      <c r="AI10" s="5">
        <f t="shared" si="3"/>
        <v>684.7494169144061</v>
      </c>
      <c r="AJ10" s="5">
        <f t="shared" si="3"/>
        <v>1020.6049530806303</v>
      </c>
      <c r="AK10" s="5">
        <f t="shared" si="3"/>
        <v>2033.4424862101987</v>
      </c>
      <c r="AL10" s="5"/>
    </row>
    <row r="11" spans="1:38" s="3" customFormat="1" ht="11.25">
      <c r="A11" s="1" t="s">
        <v>2</v>
      </c>
      <c r="B11" s="5"/>
      <c r="C11" s="5">
        <f aca="true" t="shared" si="4" ref="C11:AK11">$T$8*TAN(2*PI()/360*C4)</f>
        <v>-2025.7046236370975</v>
      </c>
      <c r="D11" s="5">
        <f t="shared" si="4"/>
        <v>-1005.0996705564653</v>
      </c>
      <c r="E11" s="5">
        <f t="shared" si="4"/>
        <v>-661.4171463340055</v>
      </c>
      <c r="F11" s="5">
        <f t="shared" si="4"/>
        <v>-486.9249557662285</v>
      </c>
      <c r="G11" s="5">
        <f t="shared" si="4"/>
        <v>-380.0627914229649</v>
      </c>
      <c r="H11" s="5">
        <f t="shared" si="4"/>
        <v>-306.96476589341637</v>
      </c>
      <c r="I11" s="5">
        <f t="shared" si="4"/>
        <v>-253.10523030561234</v>
      </c>
      <c r="J11" s="5">
        <f t="shared" si="4"/>
        <v>-211.20994889682075</v>
      </c>
      <c r="K11" s="5">
        <f t="shared" si="4"/>
        <v>-177.22619022029443</v>
      </c>
      <c r="L11" s="5">
        <f t="shared" si="4"/>
        <v>-148.71043084880353</v>
      </c>
      <c r="M11" s="5">
        <f t="shared" si="4"/>
        <v>-124.09511436043812</v>
      </c>
      <c r="N11" s="5">
        <f t="shared" si="4"/>
        <v>-102.32158863113882</v>
      </c>
      <c r="O11" s="5">
        <f t="shared" si="4"/>
        <v>-82.64192972535783</v>
      </c>
      <c r="P11" s="5">
        <f t="shared" si="4"/>
        <v>-64.50505797258711</v>
      </c>
      <c r="Q11" s="5">
        <f t="shared" si="4"/>
        <v>-47.487614547172434</v>
      </c>
      <c r="R11" s="5">
        <f t="shared" si="4"/>
        <v>-31.249759024008604</v>
      </c>
      <c r="S11" s="5">
        <f t="shared" si="4"/>
        <v>-15.505282524164745</v>
      </c>
      <c r="T11" s="5">
        <f t="shared" si="4"/>
        <v>0</v>
      </c>
      <c r="U11" s="5">
        <f t="shared" si="4"/>
        <v>15.505282524164745</v>
      </c>
      <c r="V11" s="5">
        <f t="shared" si="4"/>
        <v>31.249759024008604</v>
      </c>
      <c r="W11" s="5">
        <f t="shared" si="4"/>
        <v>47.487614547172434</v>
      </c>
      <c r="X11" s="5">
        <f t="shared" si="4"/>
        <v>64.50505797258711</v>
      </c>
      <c r="Y11" s="5">
        <f t="shared" si="4"/>
        <v>82.64192972535783</v>
      </c>
      <c r="Z11" s="5">
        <f t="shared" si="4"/>
        <v>102.32158863113882</v>
      </c>
      <c r="AA11" s="5">
        <f t="shared" si="4"/>
        <v>124.09511436043812</v>
      </c>
      <c r="AB11" s="5">
        <f t="shared" si="4"/>
        <v>148.71043084880353</v>
      </c>
      <c r="AC11" s="5">
        <f t="shared" si="4"/>
        <v>177.22619022029443</v>
      </c>
      <c r="AD11" s="5">
        <f t="shared" si="4"/>
        <v>211.20994889682075</v>
      </c>
      <c r="AE11" s="5">
        <f t="shared" si="4"/>
        <v>253.10523030561234</v>
      </c>
      <c r="AF11" s="5">
        <f t="shared" si="4"/>
        <v>306.96476589341637</v>
      </c>
      <c r="AG11" s="5">
        <f t="shared" si="4"/>
        <v>380.0627914229649</v>
      </c>
      <c r="AH11" s="5">
        <f t="shared" si="4"/>
        <v>486.9249557662285</v>
      </c>
      <c r="AI11" s="5">
        <f t="shared" si="4"/>
        <v>661.4171463340055</v>
      </c>
      <c r="AJ11" s="5">
        <f t="shared" si="4"/>
        <v>1005.0996705564653</v>
      </c>
      <c r="AK11" s="5">
        <f t="shared" si="4"/>
        <v>2025.7046236370975</v>
      </c>
      <c r="AL11" s="5"/>
    </row>
    <row r="12" spans="1:37" s="3" customFormat="1" ht="11.25">
      <c r="A12" s="1" t="s">
        <v>3</v>
      </c>
      <c r="C12" s="5">
        <f aca="true" t="shared" si="5" ref="C12:AK12">C9*$T$8*$T$8/C10/C10</f>
        <v>0.0033062561453301256</v>
      </c>
      <c r="D12" s="5">
        <f t="shared" si="5"/>
        <v>0.026249131322782</v>
      </c>
      <c r="E12" s="5">
        <f t="shared" si="5"/>
        <v>0.05831320836368284</v>
      </c>
      <c r="F12" s="5">
        <f t="shared" si="5"/>
        <v>0.15274573898652152</v>
      </c>
      <c r="G12" s="5">
        <f t="shared" si="5"/>
        <v>0.2332181003134673</v>
      </c>
      <c r="H12" s="5">
        <f t="shared" si="5"/>
        <v>0.43525571273122976</v>
      </c>
      <c r="I12" s="5">
        <f t="shared" si="5"/>
        <v>0.5727789829591569</v>
      </c>
      <c r="J12" s="5">
        <f t="shared" si="5"/>
        <v>0.8991858784908271</v>
      </c>
      <c r="K12" s="5">
        <f t="shared" si="5"/>
        <v>1.5233949945593044</v>
      </c>
      <c r="L12" s="5">
        <f t="shared" si="5"/>
        <v>2.2987668332975795</v>
      </c>
      <c r="M12" s="5">
        <f t="shared" si="5"/>
        <v>4.6729754718630465</v>
      </c>
      <c r="N12" s="5">
        <f t="shared" si="5"/>
        <v>6.855277475516867</v>
      </c>
      <c r="O12" s="5">
        <f t="shared" si="5"/>
        <v>11.440523070722362</v>
      </c>
      <c r="P12" s="5">
        <f t="shared" si="5"/>
        <v>22.29174705133858</v>
      </c>
      <c r="Q12" s="5">
        <f t="shared" si="5"/>
        <v>38.17331620364249</v>
      </c>
      <c r="R12" s="5">
        <f t="shared" si="5"/>
        <v>78.93852450205983</v>
      </c>
      <c r="S12" s="5">
        <f t="shared" si="5"/>
        <v>304.5243668930592</v>
      </c>
      <c r="T12" s="5">
        <f t="shared" si="5"/>
        <v>400</v>
      </c>
      <c r="U12" s="5">
        <f t="shared" si="5"/>
        <v>158.09350111043923</v>
      </c>
      <c r="V12" s="5">
        <f t="shared" si="5"/>
        <v>56.143442560288534</v>
      </c>
      <c r="W12" s="5">
        <f t="shared" si="5"/>
        <v>31.26963135830289</v>
      </c>
      <c r="X12" s="5">
        <f t="shared" si="5"/>
        <v>16.52664005530274</v>
      </c>
      <c r="Y12" s="5">
        <f t="shared" si="5"/>
        <v>9.652941340921993</v>
      </c>
      <c r="Z12" s="5">
        <f t="shared" si="5"/>
        <v>5.549510337323177</v>
      </c>
      <c r="AA12" s="5">
        <f t="shared" si="5"/>
        <v>3.2126706369058455</v>
      </c>
      <c r="AB12" s="5">
        <f t="shared" si="5"/>
        <v>2.043348296264514</v>
      </c>
      <c r="AC12" s="5">
        <f t="shared" si="5"/>
        <v>1.5233949945593044</v>
      </c>
      <c r="AD12" s="5">
        <f t="shared" si="5"/>
        <v>0.8991858784908271</v>
      </c>
      <c r="AE12" s="5">
        <f t="shared" si="5"/>
        <v>0.7159737286989462</v>
      </c>
      <c r="AF12" s="5">
        <f t="shared" si="5"/>
        <v>0.43525571273122976</v>
      </c>
      <c r="AG12" s="5">
        <f t="shared" si="5"/>
        <v>0.31095746708462296</v>
      </c>
      <c r="AH12" s="5">
        <f t="shared" si="5"/>
        <v>0.15274573898652152</v>
      </c>
      <c r="AI12" s="5">
        <f t="shared" si="5"/>
        <v>0.08746981254552429</v>
      </c>
      <c r="AJ12" s="5">
        <f t="shared" si="5"/>
        <v>0.026249131322782</v>
      </c>
      <c r="AK12" s="5">
        <f t="shared" si="5"/>
        <v>0.006612512290660251</v>
      </c>
    </row>
    <row r="14" spans="1:2" ht="12.75">
      <c r="A14" s="1" t="s">
        <v>41</v>
      </c>
      <c r="B14" s="6" t="s">
        <v>19</v>
      </c>
    </row>
    <row r="15" spans="1:2" ht="12.75">
      <c r="A15">
        <v>20</v>
      </c>
      <c r="B15" s="6">
        <f aca="true" t="shared" si="6" ref="B15:B46">$T$9*$T$8*$T$8/A15/A15</f>
        <v>31409.12249999999</v>
      </c>
    </row>
    <row r="16" spans="1:2" ht="12.75">
      <c r="A16">
        <v>30</v>
      </c>
      <c r="B16" s="6">
        <f t="shared" si="6"/>
        <v>13959.609999999995</v>
      </c>
    </row>
    <row r="17" spans="1:2" ht="12.75">
      <c r="A17">
        <v>40</v>
      </c>
      <c r="B17" s="6">
        <f t="shared" si="6"/>
        <v>7852.280624999998</v>
      </c>
    </row>
    <row r="18" spans="1:2" ht="12.75">
      <c r="A18">
        <v>50</v>
      </c>
      <c r="B18" s="6">
        <f t="shared" si="6"/>
        <v>5025.459599999998</v>
      </c>
    </row>
    <row r="19" spans="1:2" ht="12.75">
      <c r="A19">
        <v>60</v>
      </c>
      <c r="B19" s="6">
        <f t="shared" si="6"/>
        <v>3489.902499999999</v>
      </c>
    </row>
    <row r="20" spans="1:2" ht="12.75">
      <c r="A20">
        <v>70</v>
      </c>
      <c r="B20" s="6">
        <f t="shared" si="6"/>
        <v>2564.0099999999993</v>
      </c>
    </row>
    <row r="21" spans="1:2" ht="12.75">
      <c r="A21">
        <v>80</v>
      </c>
      <c r="B21" s="6">
        <f t="shared" si="6"/>
        <v>1963.0701562499994</v>
      </c>
    </row>
    <row r="22" spans="1:2" ht="12.75">
      <c r="A22">
        <v>90</v>
      </c>
      <c r="B22" s="6">
        <f t="shared" si="6"/>
        <v>1551.067777777777</v>
      </c>
    </row>
    <row r="23" spans="1:2" ht="12.75">
      <c r="A23">
        <v>100</v>
      </c>
      <c r="B23" s="6">
        <f t="shared" si="6"/>
        <v>1256.3648999999996</v>
      </c>
    </row>
    <row r="24" spans="1:2" ht="12.75">
      <c r="A24">
        <v>110</v>
      </c>
      <c r="B24" s="6">
        <f t="shared" si="6"/>
        <v>1038.3180991735535</v>
      </c>
    </row>
    <row r="25" spans="1:2" ht="12.75">
      <c r="A25">
        <v>120</v>
      </c>
      <c r="B25" s="6">
        <f t="shared" si="6"/>
        <v>872.4756249999997</v>
      </c>
    </row>
    <row r="26" spans="1:2" ht="12.75">
      <c r="A26">
        <v>130</v>
      </c>
      <c r="B26" s="6">
        <f t="shared" si="6"/>
        <v>743.4111834319524</v>
      </c>
    </row>
    <row r="27" spans="1:2" ht="12.75">
      <c r="A27">
        <v>140</v>
      </c>
      <c r="B27" s="6">
        <f t="shared" si="6"/>
        <v>641.0024999999998</v>
      </c>
    </row>
    <row r="28" spans="1:2" ht="12.75">
      <c r="A28">
        <v>150</v>
      </c>
      <c r="B28" s="6">
        <f t="shared" si="6"/>
        <v>558.3843999999998</v>
      </c>
    </row>
    <row r="29" spans="1:2" ht="12.75">
      <c r="A29">
        <v>160</v>
      </c>
      <c r="B29" s="6">
        <f t="shared" si="6"/>
        <v>490.76753906249985</v>
      </c>
    </row>
    <row r="30" spans="1:2" ht="12.75">
      <c r="A30">
        <v>170</v>
      </c>
      <c r="B30" s="6">
        <f t="shared" si="6"/>
        <v>434.7283391003459</v>
      </c>
    </row>
    <row r="31" spans="1:2" ht="12.75">
      <c r="A31">
        <v>180</v>
      </c>
      <c r="B31" s="6">
        <f t="shared" si="6"/>
        <v>387.7669444444443</v>
      </c>
    </row>
    <row r="32" spans="1:2" ht="12.75">
      <c r="A32">
        <v>190</v>
      </c>
      <c r="B32" s="6">
        <f t="shared" si="6"/>
        <v>348.0235180055401</v>
      </c>
    </row>
    <row r="33" spans="1:2" ht="12.75">
      <c r="A33">
        <v>200</v>
      </c>
      <c r="B33" s="6">
        <f t="shared" si="6"/>
        <v>314.0912249999999</v>
      </c>
    </row>
    <row r="34" spans="1:2" ht="12.75">
      <c r="A34">
        <v>210</v>
      </c>
      <c r="B34" s="6">
        <f t="shared" si="6"/>
        <v>284.88999999999993</v>
      </c>
    </row>
    <row r="35" spans="1:2" ht="12.75">
      <c r="A35">
        <v>220</v>
      </c>
      <c r="B35" s="6">
        <f t="shared" si="6"/>
        <v>259.5795247933884</v>
      </c>
    </row>
    <row r="36" spans="1:2" ht="12.75">
      <c r="A36">
        <v>230</v>
      </c>
      <c r="B36" s="6">
        <f t="shared" si="6"/>
        <v>237.49809073724</v>
      </c>
    </row>
    <row r="37" spans="1:2" ht="12.75">
      <c r="A37">
        <v>240</v>
      </c>
      <c r="B37" s="6">
        <f t="shared" si="6"/>
        <v>218.11890624999992</v>
      </c>
    </row>
    <row r="38" spans="1:2" ht="12.75">
      <c r="A38">
        <v>250</v>
      </c>
      <c r="B38" s="6">
        <f t="shared" si="6"/>
        <v>201.01838399999994</v>
      </c>
    </row>
    <row r="39" spans="1:2" ht="12.75">
      <c r="A39">
        <v>260</v>
      </c>
      <c r="B39" s="6">
        <f t="shared" si="6"/>
        <v>185.8527958579881</v>
      </c>
    </row>
    <row r="40" spans="1:2" ht="12.75">
      <c r="A40">
        <v>270</v>
      </c>
      <c r="B40" s="6">
        <f t="shared" si="6"/>
        <v>172.3408641975308</v>
      </c>
    </row>
    <row r="41" spans="1:2" ht="12.75">
      <c r="A41">
        <v>280</v>
      </c>
      <c r="B41" s="6">
        <f t="shared" si="6"/>
        <v>160.25062499999996</v>
      </c>
    </row>
    <row r="42" spans="1:2" ht="12.75">
      <c r="A42">
        <v>290</v>
      </c>
      <c r="B42" s="6">
        <f t="shared" si="6"/>
        <v>149.3894054696789</v>
      </c>
    </row>
    <row r="43" spans="1:2" ht="12.75">
      <c r="A43">
        <v>300</v>
      </c>
      <c r="B43" s="6">
        <f t="shared" si="6"/>
        <v>139.59609999999995</v>
      </c>
    </row>
    <row r="44" spans="1:2" ht="12.75">
      <c r="A44">
        <v>310</v>
      </c>
      <c r="B44" s="6">
        <f t="shared" si="6"/>
        <v>130.73516129032254</v>
      </c>
    </row>
    <row r="45" spans="1:2" ht="12.75">
      <c r="A45">
        <v>320</v>
      </c>
      <c r="B45" s="6">
        <f t="shared" si="6"/>
        <v>122.69188476562496</v>
      </c>
    </row>
    <row r="46" spans="1:2" ht="12.75">
      <c r="A46">
        <v>330</v>
      </c>
      <c r="B46" s="6">
        <f t="shared" si="6"/>
        <v>115.36867768595039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3" sqref="H3"/>
    </sheetView>
  </sheetViews>
  <sheetFormatPr defaultColWidth="11.57421875" defaultRowHeight="12.75"/>
  <cols>
    <col min="4" max="4" width="17.8515625" style="0" customWidth="1"/>
    <col min="5" max="5" width="2.7109375" style="0" customWidth="1"/>
    <col min="6" max="6" width="6.8515625" style="0" customWidth="1"/>
    <col min="7" max="7" width="3.7109375" style="0" customWidth="1"/>
    <col min="9" max="9" width="3.28125" style="0" customWidth="1"/>
    <col min="10" max="10" width="4.57421875" style="0" customWidth="1"/>
  </cols>
  <sheetData>
    <row r="1" spans="1:2" ht="12.75">
      <c r="A1" t="s">
        <v>13</v>
      </c>
      <c r="B1" t="s">
        <v>14</v>
      </c>
    </row>
    <row r="2" spans="1:10" ht="12.75">
      <c r="A2">
        <v>919</v>
      </c>
      <c r="B2">
        <v>1119</v>
      </c>
      <c r="D2" s="13" t="s">
        <v>15</v>
      </c>
      <c r="E2" s="14" t="s">
        <v>12</v>
      </c>
      <c r="F2" s="13">
        <v>1.24</v>
      </c>
      <c r="G2" s="13" t="s">
        <v>16</v>
      </c>
      <c r="H2" s="13" t="s">
        <v>17</v>
      </c>
      <c r="I2" s="15" t="s">
        <v>18</v>
      </c>
      <c r="J2" s="16">
        <v>3.8</v>
      </c>
    </row>
    <row r="3" spans="1:2" ht="12.75">
      <c r="A3">
        <v>705</v>
      </c>
      <c r="B3">
        <v>885</v>
      </c>
    </row>
    <row r="4" spans="1:2" ht="12.75">
      <c r="A4">
        <v>366</v>
      </c>
      <c r="B4">
        <v>494</v>
      </c>
    </row>
    <row r="5" spans="1:2" ht="12.75">
      <c r="A5">
        <v>187</v>
      </c>
      <c r="B5">
        <v>219</v>
      </c>
    </row>
    <row r="6" spans="1:2" ht="12.75">
      <c r="A6">
        <v>133</v>
      </c>
      <c r="B6">
        <v>175</v>
      </c>
    </row>
    <row r="7" spans="1:2" ht="12.75">
      <c r="A7">
        <v>94</v>
      </c>
      <c r="B7">
        <v>111</v>
      </c>
    </row>
    <row r="8" spans="1:2" ht="12.75">
      <c r="A8">
        <v>77</v>
      </c>
      <c r="B8">
        <v>100</v>
      </c>
    </row>
    <row r="9" spans="1:2" ht="12.75">
      <c r="A9">
        <v>58</v>
      </c>
      <c r="B9">
        <v>68</v>
      </c>
    </row>
    <row r="10" spans="1:2" ht="12.75">
      <c r="A10">
        <v>32</v>
      </c>
      <c r="B10">
        <v>38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8" sqref="J8"/>
    </sheetView>
  </sheetViews>
  <sheetFormatPr defaultColWidth="9.140625" defaultRowHeight="12.75"/>
  <cols>
    <col min="1" max="1" width="10.28125" style="0" bestFit="1" customWidth="1"/>
    <col min="2" max="2" width="5.8515625" style="0" bestFit="1" customWidth="1"/>
    <col min="3" max="3" width="7.140625" style="0" bestFit="1" customWidth="1"/>
    <col min="4" max="4" width="5.00390625" style="0" bestFit="1" customWidth="1"/>
    <col min="5" max="5" width="11.57421875" style="0" customWidth="1"/>
    <col min="6" max="6" width="5.00390625" style="0" bestFit="1" customWidth="1"/>
    <col min="7" max="8" width="11.57421875" style="0" customWidth="1"/>
    <col min="9" max="9" width="8.421875" style="0" bestFit="1" customWidth="1"/>
    <col min="10" max="10" width="16.8515625" style="0" bestFit="1" customWidth="1"/>
    <col min="11" max="11" width="4.00390625" style="0" bestFit="1" customWidth="1"/>
    <col min="12" max="16384" width="11.57421875" style="0" customWidth="1"/>
  </cols>
  <sheetData>
    <row r="1" spans="1:12" ht="12.75">
      <c r="A1" t="s">
        <v>6</v>
      </c>
      <c r="B1" t="s">
        <v>7</v>
      </c>
      <c r="C1" t="s">
        <v>19</v>
      </c>
      <c r="D1" t="s">
        <v>8</v>
      </c>
      <c r="E1" t="s">
        <v>9</v>
      </c>
      <c r="F1" t="s">
        <v>10</v>
      </c>
      <c r="G1" t="s">
        <v>36</v>
      </c>
      <c r="H1" t="s">
        <v>4</v>
      </c>
      <c r="I1" t="s">
        <v>5</v>
      </c>
      <c r="J1" t="s">
        <v>37</v>
      </c>
      <c r="K1" s="10" t="s">
        <v>11</v>
      </c>
      <c r="L1" s="1"/>
    </row>
    <row r="2" spans="1:12" ht="12.75">
      <c r="A2">
        <v>200</v>
      </c>
      <c r="B2">
        <v>6.27</v>
      </c>
      <c r="C2">
        <v>1214</v>
      </c>
      <c r="D2">
        <v>2918</v>
      </c>
      <c r="E2" s="7">
        <f>C2/B2*100/($C$5/$B$5)</f>
        <v>102.85580729509036</v>
      </c>
      <c r="F2">
        <v>0.55</v>
      </c>
      <c r="K2" s="1"/>
      <c r="L2" s="1"/>
    </row>
    <row r="3" spans="1:12" ht="12.75">
      <c r="A3">
        <v>210</v>
      </c>
      <c r="B3">
        <v>6.27</v>
      </c>
      <c r="C3">
        <v>1203</v>
      </c>
      <c r="D3">
        <v>2914</v>
      </c>
      <c r="E3" s="7">
        <f>C3/B3*100/($C$5/$B$5)</f>
        <v>101.92383540032431</v>
      </c>
      <c r="F3">
        <v>0.54</v>
      </c>
      <c r="K3" s="1"/>
      <c r="L3" s="1"/>
    </row>
    <row r="4" spans="1:12" ht="12.75">
      <c r="A4">
        <v>220</v>
      </c>
      <c r="B4">
        <v>6.31</v>
      </c>
      <c r="C4">
        <v>1201</v>
      </c>
      <c r="D4">
        <v>2913</v>
      </c>
      <c r="E4" s="7">
        <f>C4/B4*100/($C$5/$B$5)</f>
        <v>101.10935023771792</v>
      </c>
      <c r="F4">
        <v>0.53</v>
      </c>
      <c r="K4" s="1"/>
      <c r="L4" s="1"/>
    </row>
    <row r="5" spans="1:12" ht="12.75">
      <c r="A5">
        <v>230</v>
      </c>
      <c r="B5">
        <v>6.38</v>
      </c>
      <c r="C5">
        <v>1201</v>
      </c>
      <c r="D5">
        <v>2912</v>
      </c>
      <c r="E5" s="7">
        <f>100</f>
        <v>100</v>
      </c>
      <c r="F5">
        <v>0.53</v>
      </c>
      <c r="G5">
        <v>53</v>
      </c>
      <c r="H5">
        <v>0.43</v>
      </c>
      <c r="I5">
        <v>0.38</v>
      </c>
      <c r="J5">
        <v>45</v>
      </c>
      <c r="K5" s="1">
        <v>85</v>
      </c>
      <c r="L5" s="1"/>
    </row>
    <row r="6" spans="1:12" ht="12.75">
      <c r="A6">
        <v>240</v>
      </c>
      <c r="B6">
        <v>6.43</v>
      </c>
      <c r="C6">
        <v>1197</v>
      </c>
      <c r="D6">
        <v>2912</v>
      </c>
      <c r="E6" s="7">
        <f>C6/B6*100/($C$5/$B$5)</f>
        <v>98.89192909485746</v>
      </c>
      <c r="F6">
        <v>0.53</v>
      </c>
      <c r="K6" s="1"/>
      <c r="L6" s="1"/>
    </row>
    <row r="7" spans="11:12" ht="12.75">
      <c r="K7" s="1"/>
      <c r="L7" s="1"/>
    </row>
    <row r="8" spans="11:12" ht="12.75">
      <c r="K8" s="1"/>
      <c r="L8" s="1"/>
    </row>
    <row r="9" spans="11:12" ht="12.75">
      <c r="K9" s="1"/>
      <c r="L9" s="1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H6" sqref="H6"/>
    </sheetView>
  </sheetViews>
  <sheetFormatPr defaultColWidth="9.140625" defaultRowHeight="12.75"/>
  <cols>
    <col min="1" max="1" width="17.140625" style="0" customWidth="1"/>
    <col min="2" max="16384" width="11.7109375" style="0" customWidth="1"/>
  </cols>
  <sheetData>
    <row r="1" spans="1:9" ht="12.75">
      <c r="A1" t="s">
        <v>20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8" ht="12.75">
      <c r="A2" t="s">
        <v>28</v>
      </c>
      <c r="B2" t="s">
        <v>29</v>
      </c>
      <c r="C2" t="s">
        <v>30</v>
      </c>
      <c r="D2" t="s">
        <v>30</v>
      </c>
      <c r="E2" t="s">
        <v>31</v>
      </c>
      <c r="F2" t="s">
        <v>32</v>
      </c>
      <c r="H2" t="s">
        <v>33</v>
      </c>
    </row>
    <row r="3" spans="1:9" ht="12.75">
      <c r="A3">
        <v>0</v>
      </c>
      <c r="B3" s="17">
        <f aca="true" t="shared" si="0" ref="B3:B22">A3/360*2*PI()</f>
        <v>0</v>
      </c>
      <c r="C3" s="17">
        <f aca="true" t="shared" si="1" ref="C3:C22">2*PI()*(1-COS(B3))</f>
        <v>0</v>
      </c>
      <c r="D3" s="18">
        <f aca="true" t="shared" si="2" ref="D3:D21">C4-C3</f>
        <v>0.023909417039326832</v>
      </c>
      <c r="E3" s="7">
        <f aca="true" t="shared" si="3" ref="E3:E21">100*F3/$F$3</f>
        <v>100</v>
      </c>
      <c r="F3" s="7">
        <f>straalgedrag!T7</f>
        <v>1256.3648999999998</v>
      </c>
      <c r="G3" s="7">
        <f aca="true" t="shared" si="4" ref="G3:G21">F3*D3</f>
        <v>30.038952347672147</v>
      </c>
      <c r="H3" s="19">
        <f>SUM(G3:G21)</f>
        <v>192.15633155761867</v>
      </c>
      <c r="I3" s="9">
        <f>voltage_afh!B5</f>
        <v>6.38</v>
      </c>
    </row>
    <row r="4" spans="1:7" ht="12.75">
      <c r="A4">
        <v>5</v>
      </c>
      <c r="B4" s="17">
        <f t="shared" si="0"/>
        <v>0.08726646259971647</v>
      </c>
      <c r="C4" s="17">
        <f t="shared" si="1"/>
        <v>0.023909417039326832</v>
      </c>
      <c r="D4" s="18">
        <f t="shared" si="2"/>
        <v>0.07154628601741106</v>
      </c>
      <c r="E4" s="7">
        <f t="shared" si="3"/>
        <v>58.26985854189337</v>
      </c>
      <c r="F4" s="7">
        <f>straalgedrag!U7</f>
        <v>732.08205</v>
      </c>
      <c r="G4" s="7">
        <f t="shared" si="4"/>
        <v>52.377751737512625</v>
      </c>
    </row>
    <row r="5" spans="1:9" ht="12.75">
      <c r="A5">
        <v>10</v>
      </c>
      <c r="B5" s="17">
        <f t="shared" si="0"/>
        <v>0.17453292519943295</v>
      </c>
      <c r="C5" s="17">
        <f t="shared" si="1"/>
        <v>0.0954557030567379</v>
      </c>
      <c r="D5" s="18">
        <f t="shared" si="2"/>
        <v>0.11863864455807299</v>
      </c>
      <c r="E5" s="7">
        <f t="shared" si="3"/>
        <v>17.410228509249187</v>
      </c>
      <c r="F5" s="7">
        <f>straalgedrag!V7</f>
        <v>218.736</v>
      </c>
      <c r="G5" s="7">
        <f t="shared" si="4"/>
        <v>25.950542556054653</v>
      </c>
      <c r="I5" t="s">
        <v>34</v>
      </c>
    </row>
    <row r="6" spans="1:10" ht="12.75">
      <c r="A6">
        <v>15</v>
      </c>
      <c r="B6" s="17">
        <f t="shared" si="0"/>
        <v>0.2617993877991494</v>
      </c>
      <c r="C6" s="17">
        <f t="shared" si="1"/>
        <v>0.2140943476148109</v>
      </c>
      <c r="D6" s="18">
        <f t="shared" si="2"/>
        <v>0.16482809137767684</v>
      </c>
      <c r="E6" s="7">
        <f t="shared" si="3"/>
        <v>9.303590859630033</v>
      </c>
      <c r="F6" s="7">
        <f>straalgedrag!W7</f>
        <v>116.88704999999999</v>
      </c>
      <c r="G6" s="7">
        <f t="shared" si="4"/>
        <v>19.26626935826708</v>
      </c>
      <c r="I6" s="19">
        <f>H3/I3</f>
        <v>30.11854726608443</v>
      </c>
      <c r="J6" t="s">
        <v>35</v>
      </c>
    </row>
    <row r="7" spans="1:7" ht="12.75">
      <c r="A7">
        <v>20</v>
      </c>
      <c r="B7" s="17">
        <f t="shared" si="0"/>
        <v>0.3490658503988659</v>
      </c>
      <c r="C7" s="17">
        <f t="shared" si="1"/>
        <v>0.37892243899248773</v>
      </c>
      <c r="D7" s="18">
        <f t="shared" si="2"/>
        <v>0.2097630968959741</v>
      </c>
      <c r="E7" s="7">
        <f t="shared" si="3"/>
        <v>5.495103373231775</v>
      </c>
      <c r="F7" s="7">
        <f>straalgedrag!X7</f>
        <v>69.03855</v>
      </c>
      <c r="G7" s="7">
        <f t="shared" si="4"/>
        <v>14.481740053207554</v>
      </c>
    </row>
    <row r="8" spans="1:7" ht="12.75">
      <c r="A8">
        <v>25</v>
      </c>
      <c r="B8" s="17">
        <f t="shared" si="0"/>
        <v>0.4363323129985824</v>
      </c>
      <c r="C8" s="17">
        <f t="shared" si="1"/>
        <v>0.5886855358884618</v>
      </c>
      <c r="D8" s="18">
        <f t="shared" si="2"/>
        <v>0.25310167858847066</v>
      </c>
      <c r="E8" s="7">
        <f t="shared" si="3"/>
        <v>3.2100108813928183</v>
      </c>
      <c r="F8" s="7">
        <f>straalgedrag!Y7</f>
        <v>40.329449999999994</v>
      </c>
      <c r="G8" s="7">
        <f t="shared" si="4"/>
        <v>10.207451491549797</v>
      </c>
    </row>
    <row r="9" spans="1:7" ht="12.75">
      <c r="A9">
        <v>30</v>
      </c>
      <c r="B9" s="17">
        <f t="shared" si="0"/>
        <v>0.5235987755982988</v>
      </c>
      <c r="C9" s="17">
        <f t="shared" si="1"/>
        <v>0.8417872144769325</v>
      </c>
      <c r="D9" s="18">
        <f t="shared" si="2"/>
        <v>0.29451400367993874</v>
      </c>
      <c r="E9" s="7">
        <f t="shared" si="3"/>
        <v>2.067464635473341</v>
      </c>
      <c r="F9" s="7">
        <f>straalgedrag!Z7</f>
        <v>25.974899999999998</v>
      </c>
      <c r="G9" s="7">
        <f t="shared" si="4"/>
        <v>7.64997179418604</v>
      </c>
    </row>
    <row r="10" spans="1:7" ht="12.75">
      <c r="A10">
        <v>35</v>
      </c>
      <c r="B10" s="17">
        <f t="shared" si="0"/>
        <v>0.6108652381980153</v>
      </c>
      <c r="C10" s="17">
        <f t="shared" si="1"/>
        <v>1.1363012181568712</v>
      </c>
      <c r="D10" s="18">
        <f t="shared" si="2"/>
        <v>0.333684899370984</v>
      </c>
      <c r="E10" s="7">
        <f t="shared" si="3"/>
        <v>1.4689880304679</v>
      </c>
      <c r="F10" s="7">
        <f>straalgedrag!AA7</f>
        <v>18.455849999999998</v>
      </c>
      <c r="G10" s="7">
        <f t="shared" si="4"/>
        <v>6.158438450055974</v>
      </c>
    </row>
    <row r="11" spans="1:7" ht="12.75">
      <c r="A11">
        <v>40</v>
      </c>
      <c r="B11" s="17">
        <f t="shared" si="0"/>
        <v>0.6981317007977318</v>
      </c>
      <c r="C11" s="17">
        <f t="shared" si="1"/>
        <v>1.4699861175278552</v>
      </c>
      <c r="D11" s="18">
        <f t="shared" si="2"/>
        <v>0.37031625149336467</v>
      </c>
      <c r="E11" s="7">
        <f t="shared" si="3"/>
        <v>0.924918389553863</v>
      </c>
      <c r="F11" s="7">
        <f>straalgedrag!AB7</f>
        <v>11.620349999999998</v>
      </c>
      <c r="G11" s="7">
        <f t="shared" si="4"/>
        <v>4.3032044530409195</v>
      </c>
    </row>
    <row r="12" spans="1:7" ht="12.75">
      <c r="A12">
        <v>45</v>
      </c>
      <c r="B12" s="17">
        <f t="shared" si="0"/>
        <v>0.7853981633974483</v>
      </c>
      <c r="C12" s="17">
        <f t="shared" si="1"/>
        <v>1.84030236902122</v>
      </c>
      <c r="D12" s="18">
        <f t="shared" si="2"/>
        <v>0.40412927333881554</v>
      </c>
      <c r="E12" s="7">
        <f t="shared" si="3"/>
        <v>0.761697497279652</v>
      </c>
      <c r="F12" s="7">
        <f>straalgedrag!AC7</f>
        <v>9.569700000000001</v>
      </c>
      <c r="G12" s="7">
        <f t="shared" si="4"/>
        <v>3.8673959070704633</v>
      </c>
    </row>
    <row r="13" spans="1:7" ht="12.75">
      <c r="A13">
        <v>50</v>
      </c>
      <c r="B13" s="17">
        <f t="shared" si="0"/>
        <v>0.8726646259971648</v>
      </c>
      <c r="C13" s="17">
        <f t="shared" si="1"/>
        <v>2.2444316423600355</v>
      </c>
      <c r="D13" s="18">
        <f t="shared" si="2"/>
        <v>0.4348666273942303</v>
      </c>
      <c r="E13" s="7">
        <f t="shared" si="3"/>
        <v>0.5440696409140371</v>
      </c>
      <c r="F13" s="7">
        <f>straalgedrag!AD7</f>
        <v>6.8355</v>
      </c>
      <c r="G13" s="7">
        <f t="shared" si="4"/>
        <v>2.9725308315532613</v>
      </c>
    </row>
    <row r="14" spans="1:7" ht="12.75">
      <c r="A14">
        <v>55</v>
      </c>
      <c r="B14" s="17">
        <f t="shared" si="0"/>
        <v>0.9599310885968813</v>
      </c>
      <c r="C14" s="17">
        <f t="shared" si="1"/>
        <v>2.6792982697542658</v>
      </c>
      <c r="D14" s="18">
        <f t="shared" si="2"/>
        <v>0.46229438383552646</v>
      </c>
      <c r="E14" s="7">
        <f t="shared" si="3"/>
        <v>0.4896626768226333</v>
      </c>
      <c r="F14" s="7">
        <f>straalgedrag!AE7</f>
        <v>6.151949999999999</v>
      </c>
      <c r="G14" s="7">
        <f t="shared" si="4"/>
        <v>2.8440119346369666</v>
      </c>
    </row>
    <row r="15" spans="1:7" ht="12.75">
      <c r="A15">
        <v>60</v>
      </c>
      <c r="B15" s="17">
        <f t="shared" si="0"/>
        <v>1.0471975511965976</v>
      </c>
      <c r="C15" s="17">
        <f t="shared" si="1"/>
        <v>3.1415926535897922</v>
      </c>
      <c r="D15" s="18">
        <f t="shared" si="2"/>
        <v>0.48620380087485415</v>
      </c>
      <c r="E15" s="7">
        <f t="shared" si="3"/>
        <v>0.4352557127312296</v>
      </c>
      <c r="F15" s="7">
        <f>straalgedrag!AF7</f>
        <v>5.468399999999999</v>
      </c>
      <c r="G15" s="7">
        <f t="shared" si="4"/>
        <v>2.658756864704052</v>
      </c>
    </row>
    <row r="16" spans="1:7" ht="12.75">
      <c r="A16">
        <v>65</v>
      </c>
      <c r="B16" s="17">
        <f t="shared" si="0"/>
        <v>1.1344640137963142</v>
      </c>
      <c r="C16" s="17">
        <f t="shared" si="1"/>
        <v>3.6277964544646464</v>
      </c>
      <c r="D16" s="18">
        <f t="shared" si="2"/>
        <v>0.5064129134116406</v>
      </c>
      <c r="E16" s="7">
        <f t="shared" si="3"/>
        <v>0.38084874863982593</v>
      </c>
      <c r="F16" s="7">
        <f>straalgedrag!AG7</f>
        <v>4.78485</v>
      </c>
      <c r="G16" s="7">
        <f t="shared" si="4"/>
        <v>2.4231098287376884</v>
      </c>
    </row>
    <row r="17" spans="1:7" ht="12.75">
      <c r="A17">
        <v>70</v>
      </c>
      <c r="B17" s="17">
        <f t="shared" si="0"/>
        <v>1.2217304763960306</v>
      </c>
      <c r="C17" s="17">
        <f t="shared" si="1"/>
        <v>4.134209367876287</v>
      </c>
      <c r="D17" s="18">
        <f t="shared" si="2"/>
        <v>0.52276791789689</v>
      </c>
      <c r="E17" s="7">
        <f t="shared" si="3"/>
        <v>0.32644178454842226</v>
      </c>
      <c r="F17" s="7">
        <f>straalgedrag!AH7</f>
        <v>4.1013</v>
      </c>
      <c r="G17" s="7">
        <f t="shared" si="4"/>
        <v>2.144028061670515</v>
      </c>
    </row>
    <row r="18" spans="1:7" ht="12.75">
      <c r="A18">
        <v>75</v>
      </c>
      <c r="B18" s="17">
        <f t="shared" si="0"/>
        <v>1.3089969389957472</v>
      </c>
      <c r="C18" s="17">
        <f t="shared" si="1"/>
        <v>4.656977285773177</v>
      </c>
      <c r="D18" s="18">
        <f t="shared" si="2"/>
        <v>0.5351443428710416</v>
      </c>
      <c r="E18" s="7">
        <f t="shared" si="3"/>
        <v>0.27203482045701854</v>
      </c>
      <c r="F18" s="7">
        <f>straalgedrag!AI7</f>
        <v>3.41775</v>
      </c>
      <c r="G18" s="7">
        <f t="shared" si="4"/>
        <v>1.8289895778475025</v>
      </c>
    </row>
    <row r="19" spans="1:7" ht="12.75">
      <c r="A19">
        <v>80</v>
      </c>
      <c r="B19" s="17">
        <f t="shared" si="0"/>
        <v>1.3962634015954636</v>
      </c>
      <c r="C19" s="17">
        <f t="shared" si="1"/>
        <v>5.192121628644219</v>
      </c>
      <c r="D19" s="18">
        <f t="shared" si="2"/>
        <v>0.5434479962669565</v>
      </c>
      <c r="E19" s="7">
        <f t="shared" si="3"/>
        <v>0.2176278563656148</v>
      </c>
      <c r="F19" s="7">
        <f>straalgedrag!AJ7</f>
        <v>2.7341999999999995</v>
      </c>
      <c r="G19" s="7">
        <f t="shared" si="4"/>
        <v>1.4858955113931123</v>
      </c>
    </row>
    <row r="20" spans="1:7" ht="12.75">
      <c r="A20">
        <v>85</v>
      </c>
      <c r="B20" s="17">
        <f t="shared" si="0"/>
        <v>1.48352986419518</v>
      </c>
      <c r="C20" s="17">
        <f t="shared" si="1"/>
        <v>5.735569624911175</v>
      </c>
      <c r="D20" s="18">
        <f t="shared" si="2"/>
        <v>0.5476156822684102</v>
      </c>
      <c r="E20" s="7">
        <f t="shared" si="3"/>
        <v>0.1632208922742111</v>
      </c>
      <c r="F20" s="7">
        <f>straalgedrag!AK7</f>
        <v>2.0506499999999996</v>
      </c>
      <c r="G20" s="7">
        <f t="shared" si="4"/>
        <v>1.1229680988437152</v>
      </c>
    </row>
    <row r="21" spans="1:7" ht="12.75">
      <c r="A21">
        <v>90</v>
      </c>
      <c r="B21" s="17">
        <f t="shared" si="0"/>
        <v>1.5707963267948966</v>
      </c>
      <c r="C21" s="17">
        <f t="shared" si="1"/>
        <v>6.283185307179585</v>
      </c>
      <c r="D21" s="18">
        <f t="shared" si="2"/>
        <v>0.5476156822684102</v>
      </c>
      <c r="E21" s="7">
        <f t="shared" si="3"/>
        <v>0.0544069640914037</v>
      </c>
      <c r="F21" s="7">
        <f>straalgedrag!AL7</f>
        <v>0.6835499999999999</v>
      </c>
      <c r="G21" s="7">
        <f t="shared" si="4"/>
        <v>0.3743226996145717</v>
      </c>
    </row>
    <row r="22" spans="1:5" ht="12.75">
      <c r="A22">
        <v>95</v>
      </c>
      <c r="B22" s="17">
        <f t="shared" si="0"/>
        <v>1.6580627893946132</v>
      </c>
      <c r="C22" s="17">
        <f t="shared" si="1"/>
        <v>6.8308009894479955</v>
      </c>
      <c r="D22" s="8"/>
      <c r="E22" s="8"/>
    </row>
    <row r="23" spans="4:5" ht="12.75">
      <c r="D23" s="8"/>
      <c r="E23" s="8"/>
    </row>
    <row r="24" spans="1:5" ht="12.75">
      <c r="A24" s="2"/>
      <c r="D24" s="8"/>
      <c r="E24" s="8"/>
    </row>
    <row r="25" spans="4:5" ht="12.75">
      <c r="D25" s="8"/>
      <c r="E25" s="8"/>
    </row>
    <row r="26" spans="4:5" ht="12.75">
      <c r="D26" s="8"/>
      <c r="E26" s="8"/>
    </row>
    <row r="27" spans="4:5" ht="12.75"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spans="4:5" ht="12.75">
      <c r="D32" s="8"/>
      <c r="E32" s="8"/>
    </row>
    <row r="33" spans="4:5" ht="12.75">
      <c r="D33" s="8"/>
      <c r="E33" s="8"/>
    </row>
    <row r="34" spans="4:5" ht="12.75">
      <c r="D34" s="8"/>
      <c r="E34" s="8"/>
    </row>
    <row r="35" spans="4:5" ht="12.75">
      <c r="D35" s="8"/>
      <c r="E35" s="8"/>
    </row>
    <row r="36" spans="4:5" ht="12.75">
      <c r="D36" s="8"/>
      <c r="E36" s="8"/>
    </row>
    <row r="37" spans="4:5" ht="12.75">
      <c r="D37" s="8"/>
      <c r="E37" s="8"/>
    </row>
    <row r="38" spans="4:5" ht="12.75">
      <c r="D38" s="8"/>
      <c r="E38" s="8"/>
    </row>
    <row r="39" spans="4:5" ht="12.75">
      <c r="D39" s="8"/>
      <c r="E39" s="8"/>
    </row>
    <row r="40" spans="4:5" ht="12.75">
      <c r="D40" s="8"/>
      <c r="E40" s="8"/>
    </row>
    <row r="41" spans="4:5" ht="12.75">
      <c r="D41" s="8"/>
      <c r="E41" s="8"/>
    </row>
    <row r="42" spans="4:5" ht="12.75">
      <c r="D42" s="8"/>
      <c r="E42" s="8"/>
    </row>
    <row r="43" spans="4:5" ht="12.75">
      <c r="D43" s="8"/>
      <c r="E43" s="8"/>
    </row>
    <row r="44" spans="4:5" ht="12.75">
      <c r="D44" s="8"/>
      <c r="E44" s="8"/>
    </row>
    <row r="45" spans="4:5" ht="12.75">
      <c r="D45" s="8"/>
      <c r="E45" s="8"/>
    </row>
    <row r="46" spans="4:5" ht="12.75">
      <c r="D46" s="8"/>
      <c r="E46" s="8"/>
    </row>
    <row r="47" spans="4:5" ht="12.75">
      <c r="D47" s="8"/>
      <c r="E47" s="8"/>
    </row>
    <row r="48" spans="4:5" ht="12.75">
      <c r="D48" s="8"/>
      <c r="E48" s="8"/>
    </row>
    <row r="49" spans="4:5" ht="12.75">
      <c r="D49" s="8"/>
      <c r="E49" s="8"/>
    </row>
    <row r="50" spans="4:5" ht="12.75">
      <c r="D50" s="8"/>
      <c r="E50" s="8"/>
    </row>
    <row r="51" spans="4:5" ht="12.75">
      <c r="D51" s="8"/>
      <c r="E51" s="8"/>
    </row>
    <row r="52" spans="4:5" ht="12.75">
      <c r="D52" s="8"/>
      <c r="E52" s="8"/>
    </row>
    <row r="53" spans="4:5" ht="12.75">
      <c r="D53" s="8"/>
      <c r="E53" s="8"/>
    </row>
    <row r="54" spans="4:5" ht="12.75">
      <c r="D54" s="8"/>
      <c r="E54" s="8"/>
    </row>
    <row r="55" spans="4:5" ht="12.75">
      <c r="D55" s="8"/>
      <c r="E55" s="8"/>
    </row>
    <row r="56" spans="4:5" ht="12.75">
      <c r="D56" s="8"/>
      <c r="E56" s="8"/>
    </row>
    <row r="57" spans="4:5" ht="12.75">
      <c r="D57" s="8"/>
      <c r="E57" s="8"/>
    </row>
    <row r="58" spans="4:5" ht="12.75">
      <c r="D58" s="8"/>
      <c r="E58" s="8"/>
    </row>
    <row r="59" spans="4:5" ht="12.75">
      <c r="D59" s="8"/>
      <c r="E59" s="8"/>
    </row>
    <row r="60" spans="4:5" ht="12.75">
      <c r="D60" s="8"/>
      <c r="E60" s="8"/>
    </row>
    <row r="61" spans="4:5" ht="12.75">
      <c r="D61" s="8"/>
      <c r="E61" s="8"/>
    </row>
    <row r="62" spans="4:5" ht="12.75">
      <c r="D62" s="8"/>
      <c r="E62" s="8"/>
    </row>
    <row r="63" spans="4:5" ht="12.75">
      <c r="D63" s="8"/>
      <c r="E63" s="8"/>
    </row>
    <row r="64" spans="4:5" ht="12.75">
      <c r="D64" s="8"/>
      <c r="E64" s="8"/>
    </row>
    <row r="65" spans="4:5" ht="12.75">
      <c r="D65" s="8"/>
      <c r="E65" s="8"/>
    </row>
    <row r="66" spans="4:5" ht="12.75">
      <c r="D66" s="8"/>
      <c r="E66" s="8"/>
    </row>
    <row r="67" spans="4:5" ht="12.75">
      <c r="D67" s="8"/>
      <c r="E67" s="8"/>
    </row>
    <row r="68" spans="4:5" ht="12.75">
      <c r="D68" s="8"/>
      <c r="E68" s="8"/>
    </row>
    <row r="69" spans="4:5" ht="12.75">
      <c r="D69" s="8"/>
      <c r="E69" s="8"/>
    </row>
    <row r="70" spans="4:5" ht="12.75">
      <c r="D70" s="8"/>
      <c r="E70" s="8"/>
    </row>
    <row r="71" spans="4:5" ht="12.75">
      <c r="D71" s="8"/>
      <c r="E71" s="8"/>
    </row>
    <row r="72" spans="4:5" ht="12.75">
      <c r="D72" s="8"/>
      <c r="E72" s="8"/>
    </row>
    <row r="73" spans="4:5" ht="12.75">
      <c r="D73" s="8"/>
      <c r="E73" s="8"/>
    </row>
    <row r="74" spans="4:5" ht="12.75">
      <c r="D74" s="8"/>
      <c r="E74" s="8"/>
    </row>
    <row r="75" spans="4:5" ht="12.75">
      <c r="D75" s="8"/>
      <c r="E75" s="8"/>
    </row>
    <row r="76" spans="4:5" ht="12.75">
      <c r="D76" s="8"/>
      <c r="E76" s="8"/>
    </row>
    <row r="77" spans="4:5" ht="12.75">
      <c r="D77" s="8"/>
      <c r="E77" s="8"/>
    </row>
    <row r="78" spans="4:5" ht="12.75">
      <c r="D78" s="8"/>
      <c r="E78" s="8"/>
    </row>
    <row r="79" spans="4:5" ht="12.75">
      <c r="D79" s="8"/>
      <c r="E79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MvdSteen</cp:lastModifiedBy>
  <dcterms:modified xsi:type="dcterms:W3CDTF">2007-09-09T15:56:23Z</dcterms:modified>
  <cp:category/>
  <cp:version/>
  <cp:contentType/>
  <cp:contentStatus/>
</cp:coreProperties>
</file>